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085" activeTab="0"/>
  </bookViews>
  <sheets>
    <sheet name="คปสอ" sheetId="1" r:id="rId1"/>
    <sheet name="สสอ" sheetId="2" r:id="rId2"/>
    <sheet name="รพ" sheetId="3" r:id="rId3"/>
    <sheet name="Sheet1" sheetId="4" r:id="rId4"/>
  </sheets>
  <definedNames>
    <definedName name="_xlnm.Print_Area" localSheetId="0">'คปสอ'!$A$1:$G$47</definedName>
    <definedName name="_xlnm.Print_Area" localSheetId="2">'รพ'!$A$1:$G$47</definedName>
    <definedName name="_xlnm.Print_Area" localSheetId="1">'สสอ'!$A$1:$G$47</definedName>
    <definedName name="_xlnm.Print_Titles" localSheetId="0">'คปสอ'!$19:$20</definedName>
    <definedName name="_xlnm.Print_Titles" localSheetId="2">'รพ'!$19:$20</definedName>
    <definedName name="_xlnm.Print_Titles" localSheetId="1">'สสอ'!$19:$20</definedName>
  </definedNames>
  <calcPr fullCalcOnLoad="1"/>
</workbook>
</file>

<file path=xl/sharedStrings.xml><?xml version="1.0" encoding="utf-8"?>
<sst xmlns="http://schemas.openxmlformats.org/spreadsheetml/2006/main" count="296" uniqueCount="85">
  <si>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</si>
  <si>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</si>
  <si>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</si>
  <si>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</si>
  <si>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</si>
  <si>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</si>
  <si>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</si>
  <si>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</si>
  <si>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</si>
  <si>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</si>
  <si>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</si>
  <si>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</si>
  <si>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</si>
  <si>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</si>
  <si>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</si>
  <si>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</si>
  <si>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</si>
  <si>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</si>
  <si>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</si>
  <si>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</si>
  <si>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</si>
  <si>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</si>
  <si>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</si>
  <si>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</si>
  <si>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</si>
  <si>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</si>
  <si>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</si>
  <si>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</si>
  <si>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</si>
  <si>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</si>
  <si>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</si>
  <si>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</si>
  <si>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</si>
  <si>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</si>
  <si>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</si>
  <si>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 xml:space="preserve">6.7 ร้อยละของเด็กแรกเกิดถึงอายุ5 ปี มีรูปร่างดี 
สูงสมส่วน
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</si>
  <si>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</si>
  <si>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</si>
  <si>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</si>
  <si>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</si>
  <si>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</si>
  <si>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6.10ร้อยละของเด็กนักเรียนชั้น ป.1 ได้รับการตรวจช่องปาก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</si>
  <si>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</si>
  <si>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</si>
  <si>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</si>
  <si>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</si>
  <si>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</si>
  <si>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</si>
  <si>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</si>
  <si>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</si>
  <si>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</si>
  <si>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</si>
  <si>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</si>
  <si>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</si>
  <si>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</si>
  <si>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</si>
  <si>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</si>
  <si>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</si>
  <si>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</si>
  <si>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</si>
  <si>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</si>
  <si>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</si>
  <si>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</si>
  <si>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</si>
  <si>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</si>
  <si>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</si>
  <si>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</si>
  <si>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</si>
  <si>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</si>
  <si>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</si>
  <si>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</si>
  <si>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</si>
  <si>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</si>
  <si>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</si>
  <si>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</si>
  <si>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</si>
  <si>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</si>
  <si>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</si>
  <si>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>≥80%ทั้ง 7กลุ่ม</t>
  </si>
  <si>
    <t>ผลการประเมินผลงาน  รอบที่ 2/2559  สำหรับหน่วยงาน คปสอ.หนองกุงศรี</t>
  </si>
  <si>
    <t xml:space="preserve">  ประเมินรอบ 10 เดือน (ตุลาคม2558-กรกฎาคม2559)</t>
  </si>
  <si>
    <t>ผลการประเมินผลงาน  รอบที่ 2/2559  สำหรับหน่วยงาน รพ.หนองกุงศรี</t>
  </si>
  <si>
    <t xml:space="preserve">ผลการประเมินผลงาน  รอบที่ 2/2559  สำหรับหน่วยงาน สสอ.หนองกุงศรี </t>
  </si>
  <si>
    <t>รพ</t>
  </si>
  <si>
    <t>สสอ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</si>
</sst>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Cordia New"/>
      <family val="2"/>
    </font>
    <font>
      <sz val="14"/>
      <name val="Cordia New"/>
      <family val="2"/>
    </font>
    <font>
      <b/>
      <u val="single"/>
      <sz val="14"/>
      <name val="Cordia New"/>
      <family val="2"/>
    </font>
    <font>
      <sz val="14"/>
      <color indexed="8"/>
      <name val="Cordia New"/>
      <family val="2"/>
    </font>
    <font>
      <sz val="12"/>
      <name val="Cordia New"/>
      <family val="2"/>
    </font>
    <font>
      <sz val="14"/>
      <color indexed="10"/>
      <name val="Cordia New"/>
      <family val="2"/>
    </font>
    <font>
      <sz val="14"/>
      <name val="Times New Roman"/>
      <family val="1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 applyProtection="1">
      <alignment horizontal="center" vertical="top"/>
      <protection locked="0"/>
    </xf>
    <xf numFmtId="2" fontId="3" fillId="0" borderId="11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 applyProtection="1">
      <alignment horizontal="center" vertical="top"/>
      <protection locked="0"/>
    </xf>
    <xf numFmtId="2" fontId="2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 applyProtection="1">
      <alignment horizontal="center" vertical="top"/>
      <protection locked="0"/>
    </xf>
    <xf numFmtId="2" fontId="2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 applyProtection="1">
      <alignment horizontal="center" vertical="top"/>
      <protection locked="0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/>
      <protection/>
    </xf>
    <xf numFmtId="2" fontId="2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 applyProtection="1">
      <alignment horizontal="center" vertical="top"/>
      <protection locked="0"/>
    </xf>
    <xf numFmtId="1" fontId="2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3" fontId="2" fillId="33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top" wrapText="1"/>
    </xf>
    <xf numFmtId="3" fontId="2" fillId="35" borderId="12" xfId="0" applyNumberFormat="1" applyFont="1" applyFill="1" applyBorder="1" applyAlignment="1">
      <alignment horizontal="center" vertical="top"/>
    </xf>
    <xf numFmtId="3" fontId="2" fillId="35" borderId="12" xfId="0" applyNumberFormat="1" applyFont="1" applyFill="1" applyBorder="1" applyAlignment="1" applyProtection="1">
      <alignment horizontal="center" vertical="top"/>
      <protection locked="0"/>
    </xf>
    <xf numFmtId="2" fontId="2" fillId="35" borderId="12" xfId="0" applyNumberFormat="1" applyFont="1" applyFill="1" applyBorder="1" applyAlignment="1">
      <alignment horizontal="center" vertical="top"/>
    </xf>
    <xf numFmtId="1" fontId="2" fillId="35" borderId="12" xfId="0" applyNumberFormat="1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3" fontId="0" fillId="0" borderId="0" xfId="0" applyNumberFormat="1" applyAlignment="1">
      <alignment/>
    </xf>
    <xf numFmtId="3" fontId="2" fillId="36" borderId="12" xfId="0" applyNumberFormat="1" applyFont="1" applyFill="1" applyBorder="1" applyAlignment="1">
      <alignment horizontal="center" vertical="top"/>
    </xf>
    <xf numFmtId="3" fontId="2" fillId="36" borderId="12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zoomScale="110" zoomScaleNormal="140" zoomScaleSheetLayoutView="110" zoomScalePageLayoutView="0" workbookViewId="0" topLeftCell="A16">
      <selection activeCell="I45" sqref="I45"/>
    </sheetView>
  </sheetViews>
  <sheetFormatPr defaultColWidth="9.140625" defaultRowHeight="15"/>
  <cols>
    <col min="1" max="1" width="37.421875" style="56" customWidth="1"/>
    <col min="2" max="2" width="8.57421875" style="3" customWidth="1"/>
    <col min="3" max="3" width="9.28125" style="4" customWidth="1"/>
    <col min="4" max="4" width="7.8515625" style="4" customWidth="1"/>
    <col min="5" max="5" width="7.57421875" style="4" customWidth="1"/>
    <col min="6" max="6" width="6.8515625" style="5" customWidth="1"/>
    <col min="7" max="7" width="8.28125" style="4" customWidth="1"/>
    <col min="8" max="16384" width="9.00390625" style="1" customWidth="1"/>
  </cols>
  <sheetData>
    <row r="1" spans="1:7" ht="20.25" customHeight="1">
      <c r="A1" s="68" t="s">
        <v>79</v>
      </c>
      <c r="B1" s="68"/>
      <c r="C1" s="68"/>
      <c r="D1" s="68"/>
      <c r="E1" s="68"/>
      <c r="F1" s="68"/>
      <c r="G1" s="68"/>
    </row>
    <row r="2" spans="1:7" ht="18" customHeight="1">
      <c r="A2" s="69" t="s">
        <v>80</v>
      </c>
      <c r="B2" s="69"/>
      <c r="C2" s="69"/>
      <c r="D2" s="69"/>
      <c r="E2" s="69"/>
      <c r="F2" s="69"/>
      <c r="G2" s="69"/>
    </row>
    <row r="3" spans="1:6" ht="21.75">
      <c r="A3" s="2" t="s">
        <v>0</v>
      </c>
      <c r="E3" s="5"/>
      <c r="F3" s="4"/>
    </row>
    <row r="4" spans="1:7" ht="23.2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2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25" customHeight="1">
      <c r="A6" s="15" t="s">
        <v>66</v>
      </c>
      <c r="B6" s="16"/>
      <c r="C6" s="17">
        <f>SUM(C7:C8)</f>
        <v>25</v>
      </c>
      <c r="D6" s="18"/>
      <c r="E6" s="19">
        <f>SUM(E7:E8)</f>
        <v>23</v>
      </c>
      <c r="F6" s="19">
        <f>(E6*100)/C6</f>
        <v>92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f>E7*100/C7</f>
        <v>100</v>
      </c>
      <c r="G7" s="26" t="str">
        <f>IF(F7&gt;=80,"ดี",IF(F7&gt;=60,"ปานกลาง","ต้องปรับปรุง"))</f>
        <v>ดี</v>
      </c>
    </row>
    <row r="8" spans="1:7" ht="42" customHeight="1">
      <c r="A8" s="21" t="s">
        <v>68</v>
      </c>
      <c r="B8" s="22" t="s">
        <v>6</v>
      </c>
      <c r="C8" s="23">
        <v>10</v>
      </c>
      <c r="D8" s="24" t="str">
        <f>$F$46</f>
        <v>4</v>
      </c>
      <c r="E8" s="25">
        <f>C8*D8/5</f>
        <v>8</v>
      </c>
      <c r="F8" s="25">
        <f aca="true" t="shared" si="0" ref="F8:F15">E8*100/C8</f>
        <v>80</v>
      </c>
      <c r="G8" s="26" t="str">
        <f>IF(F8&gt;=80,"ดี",IF(F8&gt;=60,"ปานกลาง","ต้องปรับปรุง"))</f>
        <v>ดี</v>
      </c>
    </row>
    <row r="9" spans="1:7" ht="21.75">
      <c r="A9" s="15" t="s">
        <v>69</v>
      </c>
      <c r="B9" s="16"/>
      <c r="C9" s="17">
        <f>SUM(C10:C11)</f>
        <v>25</v>
      </c>
      <c r="D9" s="27"/>
      <c r="E9" s="19">
        <f>SUM(E10:E11)</f>
        <v>22.4</v>
      </c>
      <c r="F9" s="19">
        <f>E9*100/C9</f>
        <v>89.6</v>
      </c>
      <c r="G9" s="20" t="str">
        <f aca="true" t="shared" si="1" ref="G9:G16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4</v>
      </c>
      <c r="E10" s="25">
        <f>C10*D10/5</f>
        <v>10.4</v>
      </c>
      <c r="F10" s="25">
        <f>E10*100/C10</f>
        <v>80</v>
      </c>
      <c r="G10" s="26" t="str">
        <f t="shared" si="1"/>
        <v>ดี</v>
      </c>
    </row>
    <row r="11" spans="1:7" ht="85.5" customHeight="1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f>E11*100/C11</f>
        <v>100</v>
      </c>
      <c r="G11" s="26" t="str">
        <f t="shared" si="1"/>
        <v>ดี</v>
      </c>
    </row>
    <row r="12" spans="1:7" ht="23.25" customHeight="1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28</v>
      </c>
      <c r="F12" s="19">
        <f t="shared" si="0"/>
        <v>80</v>
      </c>
      <c r="G12" s="20" t="str">
        <f t="shared" si="1"/>
        <v>ดี</v>
      </c>
    </row>
    <row r="13" spans="1:7" ht="43.5">
      <c r="A13" s="21" t="s">
        <v>73</v>
      </c>
      <c r="B13" s="22" t="s">
        <v>13</v>
      </c>
      <c r="C13" s="23">
        <v>35</v>
      </c>
      <c r="D13" s="24">
        <v>4</v>
      </c>
      <c r="E13" s="25">
        <f>C13*D13/5</f>
        <v>28</v>
      </c>
      <c r="F13" s="25">
        <f t="shared" si="0"/>
        <v>80</v>
      </c>
      <c r="G13" s="26" t="str">
        <f t="shared" si="1"/>
        <v>ดี</v>
      </c>
    </row>
    <row r="14" spans="1:7" ht="21.75">
      <c r="A14" s="15" t="s">
        <v>74</v>
      </c>
      <c r="B14" s="16"/>
      <c r="C14" s="17">
        <f>SUM(C15:C15)</f>
        <v>15</v>
      </c>
      <c r="D14" s="27"/>
      <c r="E14" s="19">
        <f>SUM(E15:E15)</f>
        <v>12</v>
      </c>
      <c r="F14" s="19">
        <f>E14*100/C14</f>
        <v>80</v>
      </c>
      <c r="G14" s="20" t="str">
        <f t="shared" si="1"/>
        <v>ดี</v>
      </c>
    </row>
    <row r="15" spans="1:7" ht="87">
      <c r="A15" s="21" t="s">
        <v>75</v>
      </c>
      <c r="B15" s="22" t="s">
        <v>13</v>
      </c>
      <c r="C15" s="23">
        <v>15</v>
      </c>
      <c r="D15" s="24">
        <v>4</v>
      </c>
      <c r="E15" s="25">
        <f>C15*D15/5</f>
        <v>12</v>
      </c>
      <c r="F15" s="25">
        <f t="shared" si="0"/>
        <v>80</v>
      </c>
      <c r="G15" s="26" t="str">
        <f t="shared" si="1"/>
        <v>ดี</v>
      </c>
    </row>
    <row r="16" spans="1:7" ht="23.25" customHeight="1">
      <c r="A16" s="21" t="s">
        <v>15</v>
      </c>
      <c r="B16" s="31"/>
      <c r="C16" s="23">
        <f>C14+C12+C9+C6</f>
        <v>100</v>
      </c>
      <c r="D16" s="24"/>
      <c r="E16" s="23">
        <f>E14+E12+E9+E6</f>
        <v>85.4</v>
      </c>
      <c r="F16" s="25">
        <f>E16</f>
        <v>85.4</v>
      </c>
      <c r="G16" s="23" t="str">
        <f t="shared" si="1"/>
        <v>ดี</v>
      </c>
    </row>
    <row r="17" spans="1:7" s="33" customFormat="1" ht="21.75">
      <c r="A17" s="32"/>
      <c r="B17" s="3"/>
      <c r="C17" s="4"/>
      <c r="D17" s="4"/>
      <c r="E17" s="4"/>
      <c r="F17" s="4"/>
      <c r="G17" s="4"/>
    </row>
    <row r="18" spans="1:7" ht="21.75" customHeight="1">
      <c r="A18" s="70" t="s">
        <v>16</v>
      </c>
      <c r="B18" s="70"/>
      <c r="C18" s="70"/>
      <c r="D18" s="70"/>
      <c r="E18" s="70"/>
      <c r="F18" s="70"/>
      <c r="G18" s="70"/>
    </row>
    <row r="19" spans="1:7" ht="23.25" customHeight="1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 ht="23.25" customHeight="1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f>+สสอ!C21+รพ!C21</f>
        <v>119970</v>
      </c>
      <c r="D21" s="44">
        <f>+สสอ!D21+รพ!D21</f>
        <v>17814</v>
      </c>
      <c r="E21" s="25">
        <f aca="true" t="shared" si="2" ref="E21:E45">D21*100/C21</f>
        <v>14.848712178044511</v>
      </c>
      <c r="F21" s="23" t="str">
        <f>IF(E21&gt;=20,"1",IF(E21&gt;=0,"0"))</f>
        <v>0</v>
      </c>
      <c r="G21" s="26" t="str">
        <f aca="true" t="shared" si="3" ref="G21:G45">IF(F21&gt;=1,"ผ่าน",IF(F21&gt;=0,"ไม่ผ่าน","ต้องปรับปรุง"))</f>
        <v>ผ่าน</v>
      </c>
    </row>
    <row r="22" spans="1:7" s="48" customFormat="1" ht="21.75">
      <c r="A22" s="43" t="s">
        <v>26</v>
      </c>
      <c r="B22" s="22" t="s">
        <v>76</v>
      </c>
      <c r="C22" s="44">
        <f>สสอ!C22+รพ!C22</f>
        <v>1304</v>
      </c>
      <c r="D22" s="44">
        <f>สสอ!D22+รพ!D22</f>
        <v>295</v>
      </c>
      <c r="E22" s="25">
        <f t="shared" si="2"/>
        <v>22.62269938650307</v>
      </c>
      <c r="F22" s="23" t="str">
        <f>IF(E22&gt;=53,"1",IF(E22&gt;=0,"0"))</f>
        <v>0</v>
      </c>
      <c r="G22" s="26" t="str">
        <f t="shared" si="3"/>
        <v>ผ่าน</v>
      </c>
    </row>
    <row r="23" spans="1:7" ht="24.75" customHeight="1">
      <c r="A23" s="43" t="s">
        <v>27</v>
      </c>
      <c r="B23" s="22" t="s">
        <v>28</v>
      </c>
      <c r="C23" s="44">
        <f>สสอ!C23+รพ!C23</f>
        <v>179</v>
      </c>
      <c r="D23" s="45">
        <v>169</v>
      </c>
      <c r="E23" s="25">
        <f t="shared" si="2"/>
        <v>94.41340782122904</v>
      </c>
      <c r="F23" s="23" t="str">
        <f>IF(E23&gt;=80,"1",IF(E23&gt;=0,"0"))</f>
        <v>1</v>
      </c>
      <c r="G23" s="26" t="str">
        <f t="shared" si="3"/>
        <v>ผ่าน</v>
      </c>
    </row>
    <row r="24" spans="1:7" ht="43.5">
      <c r="A24" s="43" t="s">
        <v>29</v>
      </c>
      <c r="B24" s="22" t="s">
        <v>30</v>
      </c>
      <c r="C24" s="44">
        <v>4151</v>
      </c>
      <c r="D24" s="45">
        <v>3926</v>
      </c>
      <c r="E24" s="25">
        <f t="shared" si="2"/>
        <v>94.57961936882678</v>
      </c>
      <c r="F24" s="23" t="str">
        <f>IF(E24&gt;=90,"1",IF(E24&gt;=0,"0"))</f>
        <v>1</v>
      </c>
      <c r="G24" s="26" t="str">
        <f t="shared" si="3"/>
        <v>ผ่าน</v>
      </c>
    </row>
    <row r="25" spans="1:7" s="48" customFormat="1" ht="43.5">
      <c r="A25" s="43" t="s">
        <v>31</v>
      </c>
      <c r="B25" s="22" t="s">
        <v>32</v>
      </c>
      <c r="C25" s="44">
        <v>2119</v>
      </c>
      <c r="D25" s="45">
        <v>1856</v>
      </c>
      <c r="E25" s="25">
        <f t="shared" si="2"/>
        <v>87.5884851344974</v>
      </c>
      <c r="F25" s="23" t="str">
        <f>IF(E25&gt;=85,"1",IF(E25&gt;=0,"0"))</f>
        <v>1</v>
      </c>
      <c r="G25" s="26" t="str">
        <f t="shared" si="3"/>
        <v>ผ่าน</v>
      </c>
    </row>
    <row r="26" spans="1:7" s="48" customFormat="1" ht="43.5">
      <c r="A26" s="43" t="s">
        <v>33</v>
      </c>
      <c r="B26" s="22" t="s">
        <v>34</v>
      </c>
      <c r="C26" s="66">
        <f>สสอ!C26+รพ!C26</f>
        <v>1373</v>
      </c>
      <c r="D26" s="67">
        <f>สสอ!D26+รพ!D26</f>
        <v>84</v>
      </c>
      <c r="E26" s="25">
        <f t="shared" si="2"/>
        <v>6.117989803350328</v>
      </c>
      <c r="F26" s="23" t="str">
        <f>IF(E26&lt;=20,"1",IF(E26&gt;=0,"0"))</f>
        <v>1</v>
      </c>
      <c r="G26" s="26" t="str">
        <f t="shared" si="3"/>
        <v>ผ่าน</v>
      </c>
    </row>
    <row r="27" spans="1:7" ht="65.25">
      <c r="A27" s="43" t="s">
        <v>35</v>
      </c>
      <c r="B27" s="22" t="s">
        <v>36</v>
      </c>
      <c r="C27" s="44">
        <v>4151</v>
      </c>
      <c r="D27" s="45">
        <v>3397</v>
      </c>
      <c r="E27" s="25">
        <f t="shared" si="2"/>
        <v>81.835702240424</v>
      </c>
      <c r="F27" s="23" t="str">
        <f>IF(E27&gt;=65,"1",IF(E27&gt;=0,"0"))</f>
        <v>1</v>
      </c>
      <c r="G27" s="26" t="str">
        <f t="shared" si="3"/>
        <v>ผ่าน</v>
      </c>
    </row>
    <row r="28" spans="1:7" ht="43.5">
      <c r="A28" s="43" t="s">
        <v>37</v>
      </c>
      <c r="B28" s="22" t="s">
        <v>38</v>
      </c>
      <c r="C28" s="44">
        <f>+สสอ!C28+รพ!C28</f>
        <v>873</v>
      </c>
      <c r="D28" s="44">
        <f>+สสอ!D28+รพ!D28</f>
        <v>545</v>
      </c>
      <c r="E28" s="25">
        <f t="shared" si="2"/>
        <v>62.42840778923253</v>
      </c>
      <c r="F28" s="23" t="str">
        <f>IF(E28&gt;=85,"1",IF(E28&gt;=0,"0"))</f>
        <v>0</v>
      </c>
      <c r="G28" s="26" t="str">
        <f t="shared" si="3"/>
        <v>ผ่าน</v>
      </c>
    </row>
    <row r="29" spans="1:7" s="48" customFormat="1" ht="43.5">
      <c r="A29" s="43" t="s">
        <v>39</v>
      </c>
      <c r="B29" s="22" t="s">
        <v>40</v>
      </c>
      <c r="C29" s="44">
        <v>672</v>
      </c>
      <c r="D29" s="44">
        <f>+รพ!D29+สสอ!D29</f>
        <v>661</v>
      </c>
      <c r="E29" s="25">
        <f t="shared" si="2"/>
        <v>98.36309523809524</v>
      </c>
      <c r="F29" s="23" t="str">
        <f>IF(E29&gt;=95,"1",IF(E29&gt;=0,"0"))</f>
        <v>1</v>
      </c>
      <c r="G29" s="26" t="str">
        <f t="shared" si="3"/>
        <v>ผ่าน</v>
      </c>
    </row>
    <row r="30" spans="1:7" s="48" customFormat="1" ht="43.5">
      <c r="A30" s="43" t="s">
        <v>41</v>
      </c>
      <c r="B30" s="22" t="s">
        <v>32</v>
      </c>
      <c r="C30" s="44">
        <f>+รพ!C30+สสอ!C30</f>
        <v>588</v>
      </c>
      <c r="D30" s="44">
        <f>+รพ!D30+สสอ!D30</f>
        <v>573</v>
      </c>
      <c r="E30" s="25">
        <f t="shared" si="2"/>
        <v>97.44897959183673</v>
      </c>
      <c r="F30" s="23" t="str">
        <f>IF(E30&gt;=85,"1",IF(E30&gt;=0,"0"))</f>
        <v>1</v>
      </c>
      <c r="G30" s="26" t="str">
        <f t="shared" si="3"/>
        <v>ผ่าน</v>
      </c>
    </row>
    <row r="31" spans="1:7" ht="43.5">
      <c r="A31" s="43" t="s">
        <v>42</v>
      </c>
      <c r="B31" s="22" t="s">
        <v>43</v>
      </c>
      <c r="C31" s="44">
        <v>6908</v>
      </c>
      <c r="D31" s="46">
        <v>6191</v>
      </c>
      <c r="E31" s="25">
        <f t="shared" si="2"/>
        <v>89.62072958888245</v>
      </c>
      <c r="F31" s="23" t="str">
        <f>IF(E31&gt;=70,"1",IF(E31&gt;=0,"0"))</f>
        <v>1</v>
      </c>
      <c r="G31" s="26" t="str">
        <f t="shared" si="3"/>
        <v>ผ่าน</v>
      </c>
    </row>
    <row r="32" spans="1:7" ht="65.25">
      <c r="A32" s="43" t="s">
        <v>44</v>
      </c>
      <c r="B32" s="22" t="s">
        <v>45</v>
      </c>
      <c r="C32" s="44">
        <f>+รพ!C32+สสอ!C32</f>
        <v>181</v>
      </c>
      <c r="D32" s="44">
        <f>+รพ!D32+สสอ!D32</f>
        <v>173</v>
      </c>
      <c r="E32" s="25">
        <f t="shared" si="2"/>
        <v>95.58011049723757</v>
      </c>
      <c r="F32" s="23" t="str">
        <f>IF(E32&gt;=60,"1",IF(E32&gt;=0,"0"))</f>
        <v>1</v>
      </c>
      <c r="G32" s="26" t="str">
        <f t="shared" si="3"/>
        <v>ผ่าน</v>
      </c>
    </row>
    <row r="33" spans="1:7" ht="43.5">
      <c r="A33" s="43" t="s">
        <v>46</v>
      </c>
      <c r="B33" s="22" t="s">
        <v>77</v>
      </c>
      <c r="C33" s="44">
        <v>194</v>
      </c>
      <c r="D33" s="45">
        <v>14</v>
      </c>
      <c r="E33" s="25">
        <f t="shared" si="2"/>
        <v>7.216494845360825</v>
      </c>
      <c r="F33" s="23" t="str">
        <f>IF(E33&lt;=18,"1",IF(E33&gt;=0,"0"))</f>
        <v>1</v>
      </c>
      <c r="G33" s="26" t="str">
        <f t="shared" si="3"/>
        <v>ผ่าน</v>
      </c>
    </row>
    <row r="34" spans="1:7" ht="43.5">
      <c r="A34" s="43" t="s">
        <v>47</v>
      </c>
      <c r="B34" s="22" t="s">
        <v>48</v>
      </c>
      <c r="C34" s="44">
        <v>15078</v>
      </c>
      <c r="D34" s="45">
        <v>3646</v>
      </c>
      <c r="E34" s="25">
        <f t="shared" si="2"/>
        <v>24.180925852235045</v>
      </c>
      <c r="F34" s="23" t="str">
        <f>IF(E34&gt;=40,"1",IF(E34&gt;=0,"0"))</f>
        <v>0</v>
      </c>
      <c r="G34" s="26" t="str">
        <f t="shared" si="3"/>
        <v>ผ่าน</v>
      </c>
    </row>
    <row r="35" spans="1:7" ht="43.5">
      <c r="A35" s="43" t="s">
        <v>49</v>
      </c>
      <c r="B35" s="22" t="s">
        <v>50</v>
      </c>
      <c r="C35" s="44">
        <f>+รพ!C35+สสอ!C35</f>
        <v>29415</v>
      </c>
      <c r="D35" s="44">
        <f>+รพ!D35+สสอ!D35</f>
        <v>29042</v>
      </c>
      <c r="E35" s="25">
        <f t="shared" si="2"/>
        <v>98.73193948665647</v>
      </c>
      <c r="F35" s="23" t="str">
        <f>IF(E35&gt;=90,"1",IF(E35&gt;=0,"0"))</f>
        <v>1</v>
      </c>
      <c r="G35" s="26" t="str">
        <f t="shared" si="3"/>
        <v>ผ่าน</v>
      </c>
    </row>
    <row r="36" spans="1:7" s="48" customFormat="1" ht="65.25">
      <c r="A36" s="43" t="s">
        <v>51</v>
      </c>
      <c r="B36" s="22" t="s">
        <v>52</v>
      </c>
      <c r="C36" s="44">
        <f>สสอ!C36+รพ!C36</f>
        <v>2718</v>
      </c>
      <c r="D36" s="45">
        <f>สสอ!D36+รพ!D36</f>
        <v>40</v>
      </c>
      <c r="E36" s="25">
        <f t="shared" si="2"/>
        <v>1.4716703458425313</v>
      </c>
      <c r="F36" s="23" t="str">
        <f>IF(E36&lt;=1.67,"1",IF(E36&gt;=0,"0"))</f>
        <v>1</v>
      </c>
      <c r="G36" s="26" t="str">
        <f t="shared" si="3"/>
        <v>ผ่าน</v>
      </c>
    </row>
    <row r="37" spans="1:7" ht="43.5">
      <c r="A37" s="49" t="s">
        <v>53</v>
      </c>
      <c r="B37" s="22" t="s">
        <v>78</v>
      </c>
      <c r="C37" s="50">
        <f>สสอ!C37+รพ!C37</f>
        <v>14</v>
      </c>
      <c r="D37" s="45">
        <f>สสอ!D37+รพ!D37</f>
        <v>14</v>
      </c>
      <c r="E37" s="25">
        <f>D37*100/C37</f>
        <v>100</v>
      </c>
      <c r="F37" s="23" t="str">
        <f>IF(E37&gt;=80,"1",IF(E37&gt;=0,"0"))</f>
        <v>1</v>
      </c>
      <c r="G37" s="26" t="str">
        <f>IF(F37&gt;=1,"ผ่าน",IF(F37&gt;=0,"ไม่ผ่าน","ต้องปรับปรุง"))</f>
        <v>ผ่าน</v>
      </c>
    </row>
    <row r="38" spans="1:7" ht="21.75">
      <c r="A38" s="57" t="s">
        <v>54</v>
      </c>
      <c r="B38" s="58" t="s">
        <v>55</v>
      </c>
      <c r="C38" s="59">
        <v>2577</v>
      </c>
      <c r="D38" s="60">
        <v>2551</v>
      </c>
      <c r="E38" s="61">
        <f aca="true" t="shared" si="4" ref="E38:E44">D38*100/C38</f>
        <v>98.99107489328676</v>
      </c>
      <c r="F38" s="62" t="str">
        <f>IF(E38&gt;=80,"ผ่าน",IF(E38&lt;80,"ไม่ผ่าน","ต้องปรับปรุง"))</f>
        <v>ผ่าน</v>
      </c>
      <c r="G38" s="63"/>
    </row>
    <row r="39" spans="1:7" ht="23.25" customHeight="1">
      <c r="A39" s="57" t="s">
        <v>56</v>
      </c>
      <c r="B39" s="58" t="s">
        <v>55</v>
      </c>
      <c r="C39" s="59">
        <v>1353</v>
      </c>
      <c r="D39" s="60">
        <v>1295</v>
      </c>
      <c r="E39" s="61">
        <f t="shared" si="4"/>
        <v>95.71322985957133</v>
      </c>
      <c r="F39" s="62" t="str">
        <f aca="true" t="shared" si="5" ref="F39:F44">IF(E39&gt;=80,"ผ่าน",IF(E39&lt;80,"ไม่ผ่าน","ต้องปรับปรุง"))</f>
        <v>ผ่าน</v>
      </c>
      <c r="G39" s="63"/>
    </row>
    <row r="40" spans="1:7" s="33" customFormat="1" ht="21.75" customHeight="1">
      <c r="A40" s="57" t="s">
        <v>57</v>
      </c>
      <c r="B40" s="58" t="s">
        <v>55</v>
      </c>
      <c r="C40" s="59">
        <v>52</v>
      </c>
      <c r="D40" s="60">
        <v>52</v>
      </c>
      <c r="E40" s="61">
        <f t="shared" si="4"/>
        <v>100</v>
      </c>
      <c r="F40" s="62" t="str">
        <f t="shared" si="5"/>
        <v>ผ่าน</v>
      </c>
      <c r="G40" s="63"/>
    </row>
    <row r="41" spans="1:7" s="33" customFormat="1" ht="21.75">
      <c r="A41" s="57" t="s">
        <v>58</v>
      </c>
      <c r="B41" s="58" t="s">
        <v>55</v>
      </c>
      <c r="C41" s="59">
        <v>190</v>
      </c>
      <c r="D41" s="60">
        <v>190</v>
      </c>
      <c r="E41" s="61">
        <f t="shared" si="4"/>
        <v>100</v>
      </c>
      <c r="F41" s="62" t="str">
        <f t="shared" si="5"/>
        <v>ผ่าน</v>
      </c>
      <c r="G41" s="63"/>
    </row>
    <row r="42" spans="1:7" s="33" customFormat="1" ht="21.75">
      <c r="A42" s="57" t="s">
        <v>59</v>
      </c>
      <c r="B42" s="58" t="s">
        <v>55</v>
      </c>
      <c r="C42" s="59">
        <v>223</v>
      </c>
      <c r="D42" s="60">
        <v>218</v>
      </c>
      <c r="E42" s="61">
        <f t="shared" si="4"/>
        <v>97.75784753363229</v>
      </c>
      <c r="F42" s="62" t="str">
        <f t="shared" si="5"/>
        <v>ผ่าน</v>
      </c>
      <c r="G42" s="63"/>
    </row>
    <row r="43" spans="1:7" s="33" customFormat="1" ht="21.75">
      <c r="A43" s="57" t="s">
        <v>60</v>
      </c>
      <c r="B43" s="58" t="s">
        <v>55</v>
      </c>
      <c r="C43" s="59">
        <v>8304</v>
      </c>
      <c r="D43" s="60">
        <v>7374</v>
      </c>
      <c r="E43" s="61">
        <f t="shared" si="4"/>
        <v>88.80057803468208</v>
      </c>
      <c r="F43" s="62" t="str">
        <f t="shared" si="5"/>
        <v>ผ่าน</v>
      </c>
      <c r="G43" s="63"/>
    </row>
    <row r="44" spans="1:7" s="33" customFormat="1" ht="21.75">
      <c r="A44" s="57" t="s">
        <v>61</v>
      </c>
      <c r="B44" s="58" t="s">
        <v>55</v>
      </c>
      <c r="C44" s="59">
        <v>1142</v>
      </c>
      <c r="D44" s="60">
        <v>1139</v>
      </c>
      <c r="E44" s="61">
        <f t="shared" si="4"/>
        <v>99.73730297723293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10</v>
      </c>
      <c r="D45" s="45">
        <v>10</v>
      </c>
      <c r="E45" s="25">
        <f t="shared" si="2"/>
        <v>100</v>
      </c>
      <c r="F45" s="46">
        <v>1</v>
      </c>
      <c r="G45" s="26" t="str">
        <f t="shared" si="3"/>
        <v>ผ่าน</v>
      </c>
    </row>
    <row r="46" spans="1:7" s="33" customFormat="1" ht="21.75">
      <c r="A46" s="21" t="s">
        <v>64</v>
      </c>
      <c r="B46" s="22" t="s">
        <v>14</v>
      </c>
      <c r="C46" s="44">
        <v>18</v>
      </c>
      <c r="D46" s="52">
        <f>F21+F22+F23+F24+F25+F26+F27+F28+F29+F30+F31+F32+F33+F34+F35+F36+F37+F45</f>
        <v>14</v>
      </c>
      <c r="E46" s="25">
        <f>D46*100/C46</f>
        <v>77.77777777777777</v>
      </c>
      <c r="F46" s="23" t="str">
        <f>IF(E46&gt;=80,"5",IF(E46&gt;=75,"4",IF(E46&gt;=70,"3",IF(E46&gt;=65,"2","1"))))</f>
        <v>4</v>
      </c>
      <c r="G46" s="26"/>
    </row>
    <row r="47" spans="1:7" s="33" customFormat="1" ht="21.75" customHeight="1">
      <c r="A47" s="71" t="s">
        <v>65</v>
      </c>
      <c r="B47" s="71"/>
      <c r="C47" s="71"/>
      <c r="D47" s="71"/>
      <c r="E47" s="71"/>
      <c r="F47" s="71"/>
      <c r="G47" s="71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sheetProtection/>
  <mergeCells count="4">
    <mergeCell ref="A1:G1"/>
    <mergeCell ref="A2:G2"/>
    <mergeCell ref="A18:G18"/>
    <mergeCell ref="A47:G4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2"/>
  <sheetViews>
    <sheetView view="pageBreakPreview" zoomScale="110" zoomScaleNormal="140" zoomScaleSheetLayoutView="110" zoomScalePageLayoutView="0" workbookViewId="0" topLeftCell="A31">
      <selection activeCell="C21" sqref="C21:D45"/>
    </sheetView>
  </sheetViews>
  <sheetFormatPr defaultColWidth="9.140625" defaultRowHeight="15"/>
  <cols>
    <col min="1" max="1" width="37.421875" style="56" customWidth="1"/>
    <col min="2" max="2" width="8.57421875" style="3" customWidth="1"/>
    <col min="3" max="3" width="9.28125" style="4" customWidth="1"/>
    <col min="4" max="4" width="7.8515625" style="4" customWidth="1"/>
    <col min="5" max="5" width="7.57421875" style="4" customWidth="1"/>
    <col min="6" max="6" width="6.8515625" style="5" customWidth="1"/>
    <col min="7" max="7" width="8.28125" style="4" customWidth="1"/>
    <col min="8" max="16384" width="9.00390625" style="1" customWidth="1"/>
  </cols>
  <sheetData>
    <row r="1" spans="1:7" ht="20.25" customHeight="1">
      <c r="A1" s="68" t="s">
        <v>82</v>
      </c>
      <c r="B1" s="68"/>
      <c r="C1" s="68"/>
      <c r="D1" s="68"/>
      <c r="E1" s="68"/>
      <c r="F1" s="68"/>
      <c r="G1" s="68"/>
    </row>
    <row r="2" spans="1:7" ht="18" customHeight="1">
      <c r="A2" s="69" t="s">
        <v>80</v>
      </c>
      <c r="B2" s="69"/>
      <c r="C2" s="69"/>
      <c r="D2" s="69"/>
      <c r="E2" s="69"/>
      <c r="F2" s="69"/>
      <c r="G2" s="69"/>
    </row>
    <row r="3" spans="1:6" ht="21.75">
      <c r="A3" s="2" t="s">
        <v>0</v>
      </c>
      <c r="E3" s="5"/>
      <c r="F3" s="4"/>
    </row>
    <row r="4" spans="1:7" ht="23.2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2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25" customHeight="1">
      <c r="A6" s="15" t="s">
        <v>66</v>
      </c>
      <c r="B6" s="16"/>
      <c r="C6" s="17">
        <f>SUM(C7:C8)</f>
        <v>25</v>
      </c>
      <c r="D6" s="18"/>
      <c r="E6" s="19">
        <f>SUM(E7:E8)</f>
        <v>25</v>
      </c>
      <c r="F6" s="19">
        <f>(E6*100)/C6</f>
        <v>100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f>E7*100/C7</f>
        <v>100</v>
      </c>
      <c r="G7" s="26" t="str">
        <f>IF(F7&gt;=80,"ดี",IF(F7&gt;=60,"ปานกลาง","ต้องปรับปรุง"))</f>
        <v>ดี</v>
      </c>
    </row>
    <row r="8" spans="1:7" ht="42" customHeight="1">
      <c r="A8" s="21" t="s">
        <v>68</v>
      </c>
      <c r="B8" s="22" t="s">
        <v>6</v>
      </c>
      <c r="C8" s="23">
        <v>10</v>
      </c>
      <c r="D8" s="24" t="str">
        <f>$F$46</f>
        <v>5</v>
      </c>
      <c r="E8" s="25">
        <f>C8*D8/5</f>
        <v>10</v>
      </c>
      <c r="F8" s="25">
        <f aca="true" t="shared" si="0" ref="F8:F15">E8*100/C8</f>
        <v>100</v>
      </c>
      <c r="G8" s="26" t="str">
        <f>IF(F8&gt;=80,"ดี",IF(F8&gt;=60,"ปานกลาง","ต้องปรับปรุง"))</f>
        <v>ดี</v>
      </c>
    </row>
    <row r="9" spans="1:7" ht="21.75">
      <c r="A9" s="15" t="s">
        <v>69</v>
      </c>
      <c r="B9" s="16"/>
      <c r="C9" s="17">
        <f>SUM(C10:C11)</f>
        <v>25</v>
      </c>
      <c r="D9" s="27"/>
      <c r="E9" s="19">
        <f>SUM(E10:E11)</f>
        <v>22.4</v>
      </c>
      <c r="F9" s="19">
        <f>E9*100/C9</f>
        <v>89.6</v>
      </c>
      <c r="G9" s="20" t="str">
        <f aca="true" t="shared" si="1" ref="G9:G16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4</v>
      </c>
      <c r="E10" s="25">
        <f>C10*D10/5</f>
        <v>10.4</v>
      </c>
      <c r="F10" s="25">
        <f>E10*100/C10</f>
        <v>80</v>
      </c>
      <c r="G10" s="26" t="str">
        <f t="shared" si="1"/>
        <v>ดี</v>
      </c>
    </row>
    <row r="11" spans="1:7" ht="85.5" customHeight="1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f>E11*100/C11</f>
        <v>100</v>
      </c>
      <c r="G11" s="26" t="str">
        <f t="shared" si="1"/>
        <v>ดี</v>
      </c>
    </row>
    <row r="12" spans="1:7" ht="23.25" customHeight="1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28</v>
      </c>
      <c r="F12" s="19">
        <f t="shared" si="0"/>
        <v>80</v>
      </c>
      <c r="G12" s="20" t="str">
        <f t="shared" si="1"/>
        <v>ดี</v>
      </c>
    </row>
    <row r="13" spans="1:7" ht="43.5">
      <c r="A13" s="21" t="s">
        <v>73</v>
      </c>
      <c r="B13" s="22" t="s">
        <v>13</v>
      </c>
      <c r="C13" s="23">
        <v>35</v>
      </c>
      <c r="D13" s="24">
        <v>4</v>
      </c>
      <c r="E13" s="25">
        <f>C13*D13/5</f>
        <v>28</v>
      </c>
      <c r="F13" s="25">
        <f t="shared" si="0"/>
        <v>80</v>
      </c>
      <c r="G13" s="26" t="str">
        <f t="shared" si="1"/>
        <v>ดี</v>
      </c>
    </row>
    <row r="14" spans="1:7" ht="21.75">
      <c r="A14" s="15" t="s">
        <v>74</v>
      </c>
      <c r="B14" s="16"/>
      <c r="C14" s="17">
        <f>SUM(C15:C15)</f>
        <v>15</v>
      </c>
      <c r="D14" s="27"/>
      <c r="E14" s="19">
        <f>SUM(E15:E15)</f>
        <v>12</v>
      </c>
      <c r="F14" s="19">
        <f>E14*100/C14</f>
        <v>80</v>
      </c>
      <c r="G14" s="20" t="str">
        <f t="shared" si="1"/>
        <v>ดี</v>
      </c>
    </row>
    <row r="15" spans="1:7" ht="87">
      <c r="A15" s="21" t="s">
        <v>75</v>
      </c>
      <c r="B15" s="22" t="s">
        <v>13</v>
      </c>
      <c r="C15" s="23">
        <v>15</v>
      </c>
      <c r="D15" s="24">
        <v>4</v>
      </c>
      <c r="E15" s="25">
        <f>C15*D15/5</f>
        <v>12</v>
      </c>
      <c r="F15" s="25">
        <f t="shared" si="0"/>
        <v>80</v>
      </c>
      <c r="G15" s="26" t="str">
        <f t="shared" si="1"/>
        <v>ดี</v>
      </c>
    </row>
    <row r="16" spans="1:7" ht="23.25" customHeight="1">
      <c r="A16" s="21" t="s">
        <v>15</v>
      </c>
      <c r="B16" s="31"/>
      <c r="C16" s="23">
        <f>C14+C12+C9+C6</f>
        <v>100</v>
      </c>
      <c r="D16" s="24"/>
      <c r="E16" s="23">
        <f>E14+E12+E9+E6</f>
        <v>87.4</v>
      </c>
      <c r="F16" s="25">
        <f>E16</f>
        <v>87.4</v>
      </c>
      <c r="G16" s="23" t="str">
        <f t="shared" si="1"/>
        <v>ดี</v>
      </c>
    </row>
    <row r="17" spans="1:7" s="33" customFormat="1" ht="21.75">
      <c r="A17" s="32"/>
      <c r="B17" s="3"/>
      <c r="C17" s="4"/>
      <c r="D17" s="4"/>
      <c r="E17" s="4"/>
      <c r="F17" s="4"/>
      <c r="G17" s="4"/>
    </row>
    <row r="18" spans="1:7" ht="21.75" customHeight="1">
      <c r="A18" s="70" t="s">
        <v>16</v>
      </c>
      <c r="B18" s="70"/>
      <c r="C18" s="70"/>
      <c r="D18" s="70"/>
      <c r="E18" s="70"/>
      <c r="F18" s="70"/>
      <c r="G18" s="70"/>
    </row>
    <row r="19" spans="1:7" ht="23.25" customHeight="1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 ht="23.25" customHeight="1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v>57662</v>
      </c>
      <c r="D21" s="45">
        <v>15702</v>
      </c>
      <c r="E21" s="25">
        <f aca="true" t="shared" si="2" ref="E21:E45">D21*100/C21</f>
        <v>27.231105407374006</v>
      </c>
      <c r="F21" s="23" t="str">
        <f>IF(E21&gt;=20,"1",IF(E21&gt;=0,"0"))</f>
        <v>1</v>
      </c>
      <c r="G21" s="26" t="str">
        <f aca="true" t="shared" si="3" ref="G21:G45">IF(F21&gt;=1,"ผ่าน",IF(F21&gt;=0,"ไม่ผ่าน","ต้องปรับปรุง"))</f>
        <v>ผ่าน</v>
      </c>
    </row>
    <row r="22" spans="1:7" s="48" customFormat="1" ht="21.75">
      <c r="A22" s="43" t="s">
        <v>26</v>
      </c>
      <c r="B22" s="22" t="s">
        <v>76</v>
      </c>
      <c r="C22" s="44">
        <v>1130</v>
      </c>
      <c r="D22" s="45">
        <v>222</v>
      </c>
      <c r="E22" s="25">
        <f t="shared" si="2"/>
        <v>19.646017699115045</v>
      </c>
      <c r="F22" s="23" t="str">
        <f>IF(E22&gt;=53,"1",IF(E22&gt;=0,"0"))</f>
        <v>0</v>
      </c>
      <c r="G22" s="26" t="str">
        <f t="shared" si="3"/>
        <v>ผ่าน</v>
      </c>
    </row>
    <row r="23" spans="1:7" ht="24.75" customHeight="1">
      <c r="A23" s="43" t="s">
        <v>27</v>
      </c>
      <c r="B23" s="22" t="s">
        <v>28</v>
      </c>
      <c r="C23" s="44">
        <v>160</v>
      </c>
      <c r="D23" s="45">
        <v>151</v>
      </c>
      <c r="E23" s="25">
        <f t="shared" si="2"/>
        <v>94.375</v>
      </c>
      <c r="F23" s="23" t="str">
        <f>IF(E23&gt;=80,"1",IF(E23&gt;=0,"0"))</f>
        <v>1</v>
      </c>
      <c r="G23" s="26" t="str">
        <f t="shared" si="3"/>
        <v>ผ่าน</v>
      </c>
    </row>
    <row r="24" spans="1:7" ht="43.5">
      <c r="A24" s="43" t="s">
        <v>29</v>
      </c>
      <c r="B24" s="22" t="s">
        <v>30</v>
      </c>
      <c r="C24" s="44">
        <v>3695</v>
      </c>
      <c r="D24" s="45">
        <v>3492</v>
      </c>
      <c r="E24" s="25">
        <f t="shared" si="2"/>
        <v>94.50608930987822</v>
      </c>
      <c r="F24" s="23" t="str">
        <f>IF(E24&gt;=90,"1",IF(E24&gt;=0,"0"))</f>
        <v>1</v>
      </c>
      <c r="G24" s="26" t="str">
        <f t="shared" si="3"/>
        <v>ผ่าน</v>
      </c>
    </row>
    <row r="25" spans="1:7" s="48" customFormat="1" ht="43.5">
      <c r="A25" s="43" t="s">
        <v>31</v>
      </c>
      <c r="B25" s="22" t="s">
        <v>32</v>
      </c>
      <c r="C25" s="44">
        <v>1663</v>
      </c>
      <c r="D25" s="45">
        <v>1425</v>
      </c>
      <c r="E25" s="25">
        <f t="shared" si="2"/>
        <v>85.6885147324113</v>
      </c>
      <c r="F25" s="23" t="str">
        <f>IF(E25&gt;=85,"1",IF(E25&gt;=0,"0"))</f>
        <v>1</v>
      </c>
      <c r="G25" s="26" t="str">
        <f t="shared" si="3"/>
        <v>ผ่าน</v>
      </c>
    </row>
    <row r="26" spans="1:7" s="48" customFormat="1" ht="43.5">
      <c r="A26" s="43" t="s">
        <v>33</v>
      </c>
      <c r="B26" s="22" t="s">
        <v>34</v>
      </c>
      <c r="C26" s="44">
        <v>1148</v>
      </c>
      <c r="D26" s="45">
        <v>59</v>
      </c>
      <c r="E26" s="25">
        <f t="shared" si="2"/>
        <v>5.139372822299651</v>
      </c>
      <c r="F26" s="23" t="str">
        <f>IF(E26&lt;=20,"1",IF(E26&gt;=0,"0"))</f>
        <v>1</v>
      </c>
      <c r="G26" s="26" t="str">
        <f t="shared" si="3"/>
        <v>ผ่าน</v>
      </c>
    </row>
    <row r="27" spans="1:7" ht="65.25">
      <c r="A27" s="43" t="s">
        <v>35</v>
      </c>
      <c r="B27" s="22" t="s">
        <v>36</v>
      </c>
      <c r="C27" s="44">
        <v>3695</v>
      </c>
      <c r="D27" s="45">
        <v>3006</v>
      </c>
      <c r="E27" s="25">
        <f t="shared" si="2"/>
        <v>81.3531799729364</v>
      </c>
      <c r="F27" s="23" t="str">
        <f>IF(E27&gt;=65,"1",IF(E27&gt;=0,"0"))</f>
        <v>1</v>
      </c>
      <c r="G27" s="26" t="str">
        <f t="shared" si="3"/>
        <v>ผ่าน</v>
      </c>
    </row>
    <row r="28" spans="1:7" ht="43.5">
      <c r="A28" s="43" t="s">
        <v>37</v>
      </c>
      <c r="B28" s="22" t="s">
        <v>38</v>
      </c>
      <c r="C28" s="44">
        <v>678</v>
      </c>
      <c r="D28" s="45">
        <v>462</v>
      </c>
      <c r="E28" s="25">
        <f t="shared" si="2"/>
        <v>68.14159292035399</v>
      </c>
      <c r="F28" s="23" t="str">
        <f>IF(E28&gt;=85,"1",IF(E28&gt;=0,"0"))</f>
        <v>0</v>
      </c>
      <c r="G28" s="26" t="str">
        <f t="shared" si="3"/>
        <v>ผ่าน</v>
      </c>
    </row>
    <row r="29" spans="1:7" s="48" customFormat="1" ht="43.5">
      <c r="A29" s="43" t="s">
        <v>39</v>
      </c>
      <c r="B29" s="22" t="s">
        <v>40</v>
      </c>
      <c r="C29" s="44">
        <v>498</v>
      </c>
      <c r="D29" s="46">
        <v>487</v>
      </c>
      <c r="E29" s="25">
        <f t="shared" si="2"/>
        <v>97.79116465863454</v>
      </c>
      <c r="F29" s="23" t="str">
        <f>IF(E29&gt;=95,"1",IF(E29&gt;=0,"0"))</f>
        <v>1</v>
      </c>
      <c r="G29" s="26" t="str">
        <f t="shared" si="3"/>
        <v>ผ่าน</v>
      </c>
    </row>
    <row r="30" spans="1:7" s="48" customFormat="1" ht="43.5">
      <c r="A30" s="43" t="s">
        <v>41</v>
      </c>
      <c r="B30" s="22" t="s">
        <v>32</v>
      </c>
      <c r="C30" s="44">
        <v>507</v>
      </c>
      <c r="D30" s="46">
        <v>499</v>
      </c>
      <c r="E30" s="25">
        <f t="shared" si="2"/>
        <v>98.42209072978304</v>
      </c>
      <c r="F30" s="23" t="str">
        <f>IF(E30&gt;=85,"1",IF(E30&gt;=0,"0"))</f>
        <v>1</v>
      </c>
      <c r="G30" s="26" t="str">
        <f t="shared" si="3"/>
        <v>ผ่าน</v>
      </c>
    </row>
    <row r="31" spans="1:7" ht="43.5">
      <c r="A31" s="43" t="s">
        <v>42</v>
      </c>
      <c r="B31" s="22" t="s">
        <v>43</v>
      </c>
      <c r="C31" s="44">
        <v>4452</v>
      </c>
      <c r="D31" s="46">
        <v>3791</v>
      </c>
      <c r="E31" s="25">
        <f t="shared" si="2"/>
        <v>85.15274034141959</v>
      </c>
      <c r="F31" s="23" t="str">
        <f>IF(E31&gt;=70,"1",IF(E31&gt;=0,"0"))</f>
        <v>1</v>
      </c>
      <c r="G31" s="26" t="str">
        <f t="shared" si="3"/>
        <v>ผ่าน</v>
      </c>
    </row>
    <row r="32" spans="1:7" ht="65.25">
      <c r="A32" s="43" t="s">
        <v>44</v>
      </c>
      <c r="B32" s="22" t="s">
        <v>45</v>
      </c>
      <c r="C32" s="44">
        <v>146</v>
      </c>
      <c r="D32" s="46">
        <v>144</v>
      </c>
      <c r="E32" s="25">
        <f t="shared" si="2"/>
        <v>98.63013698630137</v>
      </c>
      <c r="F32" s="23" t="str">
        <f>IF(E32&gt;=60,"1",IF(E32&gt;=0,"0"))</f>
        <v>1</v>
      </c>
      <c r="G32" s="26" t="str">
        <f t="shared" si="3"/>
        <v>ผ่าน</v>
      </c>
    </row>
    <row r="33" spans="1:7" ht="43.5">
      <c r="A33" s="43" t="s">
        <v>46</v>
      </c>
      <c r="B33" s="22" t="s">
        <v>77</v>
      </c>
      <c r="C33" s="44">
        <v>161</v>
      </c>
      <c r="D33" s="45">
        <v>9</v>
      </c>
      <c r="E33" s="25">
        <f t="shared" si="2"/>
        <v>5.590062111801243</v>
      </c>
      <c r="F33" s="23" t="str">
        <f>IF(E33&lt;=18,"1",IF(E33&gt;=0,"0"))</f>
        <v>1</v>
      </c>
      <c r="G33" s="26" t="str">
        <f t="shared" si="3"/>
        <v>ผ่าน</v>
      </c>
    </row>
    <row r="34" spans="1:7" ht="43.5">
      <c r="A34" s="43" t="s">
        <v>47</v>
      </c>
      <c r="B34" s="22" t="s">
        <v>48</v>
      </c>
      <c r="C34" s="64">
        <v>13826</v>
      </c>
      <c r="D34" s="64">
        <v>2794</v>
      </c>
      <c r="E34" s="25">
        <f t="shared" si="2"/>
        <v>20.208303196875452</v>
      </c>
      <c r="F34" s="23" t="str">
        <f>IF(E34&gt;=40,"1",IF(E34&gt;=0,"0"))</f>
        <v>0</v>
      </c>
      <c r="G34" s="26" t="str">
        <f t="shared" si="3"/>
        <v>ผ่าน</v>
      </c>
    </row>
    <row r="35" spans="1:7" ht="43.5">
      <c r="A35" s="43" t="s">
        <v>49</v>
      </c>
      <c r="B35" s="22" t="s">
        <v>50</v>
      </c>
      <c r="C35" s="44">
        <v>26623</v>
      </c>
      <c r="D35" s="45">
        <v>26287</v>
      </c>
      <c r="E35" s="25">
        <f t="shared" si="2"/>
        <v>98.73793336588663</v>
      </c>
      <c r="F35" s="23" t="str">
        <f>IF(E35&gt;=90,"1",IF(E35&gt;=0,"0"))</f>
        <v>1</v>
      </c>
      <c r="G35" s="26" t="str">
        <f t="shared" si="3"/>
        <v>ผ่าน</v>
      </c>
    </row>
    <row r="36" spans="1:7" s="48" customFormat="1" ht="65.25">
      <c r="A36" s="43" t="s">
        <v>51</v>
      </c>
      <c r="B36" s="22" t="s">
        <v>52</v>
      </c>
      <c r="C36" s="44">
        <v>1359</v>
      </c>
      <c r="D36" s="45">
        <v>20</v>
      </c>
      <c r="E36" s="25">
        <f t="shared" si="2"/>
        <v>1.4716703458425313</v>
      </c>
      <c r="F36" s="23" t="str">
        <f>IF(E36&lt;=1.67,"1",IF(E36&gt;=0,"0"))</f>
        <v>1</v>
      </c>
      <c r="G36" s="26" t="str">
        <f t="shared" si="3"/>
        <v>ผ่าน</v>
      </c>
    </row>
    <row r="37" spans="1:7" ht="43.5">
      <c r="A37" s="49" t="s">
        <v>53</v>
      </c>
      <c r="B37" s="22" t="s">
        <v>78</v>
      </c>
      <c r="C37" s="50">
        <v>7</v>
      </c>
      <c r="D37" s="45">
        <v>7</v>
      </c>
      <c r="E37" s="25">
        <f>D37*100/C37</f>
        <v>100</v>
      </c>
      <c r="F37" s="23" t="str">
        <f>IF(E37&gt;=80,"1",IF(E37&gt;=0,"0"))</f>
        <v>1</v>
      </c>
      <c r="G37" s="26" t="str">
        <f>IF(F37&gt;=1,"ผ่าน",IF(F37&gt;=0,"ไม่ผ่าน","ต้องปรับปรุง"))</f>
        <v>ผ่าน</v>
      </c>
    </row>
    <row r="38" spans="1:7" ht="21.75">
      <c r="A38" s="57" t="s">
        <v>54</v>
      </c>
      <c r="B38" s="58" t="s">
        <v>55</v>
      </c>
      <c r="C38" s="59">
        <v>2233</v>
      </c>
      <c r="D38" s="60">
        <v>2208</v>
      </c>
      <c r="E38" s="61">
        <f aca="true" t="shared" si="4" ref="E38:E44">D38*100/C38</f>
        <v>98.88042991491267</v>
      </c>
      <c r="F38" s="62" t="str">
        <f>IF(E38&gt;=80,"ผ่าน",IF(E38&lt;80,"ไม่ผ่าน","ต้องปรับปรุง"))</f>
        <v>ผ่าน</v>
      </c>
      <c r="G38" s="63"/>
    </row>
    <row r="39" spans="1:7" ht="23.25" customHeight="1">
      <c r="A39" s="57" t="s">
        <v>56</v>
      </c>
      <c r="B39" s="58" t="s">
        <v>55</v>
      </c>
      <c r="C39" s="59">
        <v>1138</v>
      </c>
      <c r="D39" s="60">
        <v>1099</v>
      </c>
      <c r="E39" s="61">
        <f t="shared" si="4"/>
        <v>96.57293497363796</v>
      </c>
      <c r="F39" s="62" t="str">
        <f aca="true" t="shared" si="5" ref="F39:F44">IF(E39&gt;=80,"ผ่าน",IF(E39&lt;80,"ไม่ผ่าน","ต้องปรับปรุง"))</f>
        <v>ผ่าน</v>
      </c>
      <c r="G39" s="63"/>
    </row>
    <row r="40" spans="1:7" s="33" customFormat="1" ht="21.75" customHeight="1">
      <c r="A40" s="57" t="s">
        <v>57</v>
      </c>
      <c r="B40" s="58" t="s">
        <v>55</v>
      </c>
      <c r="C40" s="59">
        <v>30</v>
      </c>
      <c r="D40" s="60">
        <v>30</v>
      </c>
      <c r="E40" s="61">
        <f t="shared" si="4"/>
        <v>100</v>
      </c>
      <c r="F40" s="62" t="str">
        <f t="shared" si="5"/>
        <v>ผ่าน</v>
      </c>
      <c r="G40" s="63"/>
    </row>
    <row r="41" spans="1:7" s="33" customFormat="1" ht="21.75">
      <c r="A41" s="57" t="s">
        <v>58</v>
      </c>
      <c r="B41" s="58" t="s">
        <v>55</v>
      </c>
      <c r="C41" s="59">
        <v>112</v>
      </c>
      <c r="D41" s="60">
        <v>112</v>
      </c>
      <c r="E41" s="61">
        <f t="shared" si="4"/>
        <v>100</v>
      </c>
      <c r="F41" s="62" t="str">
        <f t="shared" si="5"/>
        <v>ผ่าน</v>
      </c>
      <c r="G41" s="63"/>
    </row>
    <row r="42" spans="1:7" s="33" customFormat="1" ht="21.75">
      <c r="A42" s="57" t="s">
        <v>59</v>
      </c>
      <c r="B42" s="58" t="s">
        <v>55</v>
      </c>
      <c r="C42" s="59">
        <v>190</v>
      </c>
      <c r="D42" s="60">
        <v>185</v>
      </c>
      <c r="E42" s="61">
        <f t="shared" si="4"/>
        <v>97.36842105263158</v>
      </c>
      <c r="F42" s="62" t="str">
        <f t="shared" si="5"/>
        <v>ผ่าน</v>
      </c>
      <c r="G42" s="63"/>
    </row>
    <row r="43" spans="1:7" s="33" customFormat="1" ht="21.75">
      <c r="A43" s="57" t="s">
        <v>60</v>
      </c>
      <c r="B43" s="58" t="s">
        <v>55</v>
      </c>
      <c r="C43" s="59">
        <v>7368</v>
      </c>
      <c r="D43" s="60">
        <v>6529</v>
      </c>
      <c r="E43" s="61">
        <f t="shared" si="4"/>
        <v>88.6129207383279</v>
      </c>
      <c r="F43" s="62" t="str">
        <f t="shared" si="5"/>
        <v>ผ่าน</v>
      </c>
      <c r="G43" s="63"/>
    </row>
    <row r="44" spans="1:7" s="33" customFormat="1" ht="21.75">
      <c r="A44" s="57" t="s">
        <v>61</v>
      </c>
      <c r="B44" s="58" t="s">
        <v>55</v>
      </c>
      <c r="C44" s="59">
        <v>1017</v>
      </c>
      <c r="D44" s="60">
        <v>1014</v>
      </c>
      <c r="E44" s="61">
        <f t="shared" si="4"/>
        <v>99.70501474926253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9</v>
      </c>
      <c r="D45" s="45">
        <v>9</v>
      </c>
      <c r="E45" s="25">
        <f t="shared" si="2"/>
        <v>100</v>
      </c>
      <c r="F45" s="46">
        <v>1</v>
      </c>
      <c r="G45" s="26" t="str">
        <f t="shared" si="3"/>
        <v>ผ่าน</v>
      </c>
    </row>
    <row r="46" spans="1:7" s="33" customFormat="1" ht="21.75">
      <c r="A46" s="21" t="s">
        <v>64</v>
      </c>
      <c r="B46" s="22" t="s">
        <v>14</v>
      </c>
      <c r="C46" s="44">
        <v>18</v>
      </c>
      <c r="D46" s="52">
        <f>F21+F22+F23+F24+F25+F26+F27+F28+F29+F30+F31+F32+F33+F34+F35+F36+F37+F45</f>
        <v>15</v>
      </c>
      <c r="E46" s="25">
        <f>D46*100/C46</f>
        <v>83.33333333333333</v>
      </c>
      <c r="F46" s="23" t="str">
        <f>IF(E46&gt;=80,"5",IF(E46&gt;=75,"4",IF(E46&gt;=70,"3",IF(E46&gt;=65,"2","1"))))</f>
        <v>5</v>
      </c>
      <c r="G46" s="26"/>
    </row>
    <row r="47" spans="1:7" s="33" customFormat="1" ht="21.75" customHeight="1">
      <c r="A47" s="71" t="s">
        <v>65</v>
      </c>
      <c r="B47" s="71"/>
      <c r="C47" s="71"/>
      <c r="D47" s="71"/>
      <c r="E47" s="71"/>
      <c r="F47" s="71"/>
      <c r="G47" s="71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sheetProtection/>
  <mergeCells count="4">
    <mergeCell ref="A1:G1"/>
    <mergeCell ref="A2:G2"/>
    <mergeCell ref="A18:G18"/>
    <mergeCell ref="A47:G4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2"/>
  <sheetViews>
    <sheetView view="pageBreakPreview" zoomScale="110" zoomScaleNormal="140" zoomScaleSheetLayoutView="110" zoomScalePageLayoutView="0" workbookViewId="0" topLeftCell="A31">
      <selection activeCell="C21" sqref="C21:D45"/>
    </sheetView>
  </sheetViews>
  <sheetFormatPr defaultColWidth="9.140625" defaultRowHeight="15"/>
  <cols>
    <col min="1" max="1" width="37.421875" style="56" customWidth="1"/>
    <col min="2" max="2" width="8.8515625" style="3" customWidth="1"/>
    <col min="3" max="3" width="9.28125" style="4" customWidth="1"/>
    <col min="4" max="4" width="7.8515625" style="4" customWidth="1"/>
    <col min="5" max="5" width="7.57421875" style="4" customWidth="1"/>
    <col min="6" max="6" width="6.8515625" style="5" customWidth="1"/>
    <col min="7" max="7" width="8.28125" style="4" customWidth="1"/>
    <col min="8" max="16384" width="9.00390625" style="1" customWidth="1"/>
  </cols>
  <sheetData>
    <row r="1" spans="1:7" ht="20.25" customHeight="1">
      <c r="A1" s="68" t="s">
        <v>81</v>
      </c>
      <c r="B1" s="68"/>
      <c r="C1" s="68"/>
      <c r="D1" s="68"/>
      <c r="E1" s="68"/>
      <c r="F1" s="68"/>
      <c r="G1" s="68"/>
    </row>
    <row r="2" spans="1:7" ht="18" customHeight="1">
      <c r="A2" s="69" t="s">
        <v>80</v>
      </c>
      <c r="B2" s="69"/>
      <c r="C2" s="69"/>
      <c r="D2" s="69"/>
      <c r="E2" s="69"/>
      <c r="F2" s="69"/>
      <c r="G2" s="69"/>
    </row>
    <row r="3" spans="1:6" ht="21.75">
      <c r="A3" s="2" t="s">
        <v>0</v>
      </c>
      <c r="E3" s="5"/>
      <c r="F3" s="4"/>
    </row>
    <row r="4" spans="1:7" ht="23.2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2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25" customHeight="1">
      <c r="A6" s="15" t="s">
        <v>66</v>
      </c>
      <c r="B6" s="16"/>
      <c r="C6" s="17">
        <f>SUM(C7:C8)</f>
        <v>25</v>
      </c>
      <c r="D6" s="18"/>
      <c r="E6" s="19">
        <f>SUM(E7:E8)</f>
        <v>25</v>
      </c>
      <c r="F6" s="19">
        <f>(E6*100)/C6</f>
        <v>100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f>E7*100/C7</f>
        <v>100</v>
      </c>
      <c r="G7" s="26" t="str">
        <f>IF(F7&gt;=80,"ดี",IF(F7&gt;=60,"ปานกลาง","ต้องปรับปรุง"))</f>
        <v>ดี</v>
      </c>
    </row>
    <row r="8" spans="1:7" ht="42" customHeight="1">
      <c r="A8" s="21" t="s">
        <v>68</v>
      </c>
      <c r="B8" s="22" t="s">
        <v>6</v>
      </c>
      <c r="C8" s="23">
        <v>10</v>
      </c>
      <c r="D8" s="24" t="str">
        <f>$F$46</f>
        <v>5</v>
      </c>
      <c r="E8" s="25">
        <f>C8*D8/5</f>
        <v>10</v>
      </c>
      <c r="F8" s="25">
        <f aca="true" t="shared" si="0" ref="F8:F15">E8*100/C8</f>
        <v>100</v>
      </c>
      <c r="G8" s="26" t="str">
        <f>IF(F8&gt;=80,"ดี",IF(F8&gt;=60,"ปานกลาง","ต้องปรับปรุง"))</f>
        <v>ดี</v>
      </c>
    </row>
    <row r="9" spans="1:7" ht="21.75">
      <c r="A9" s="15" t="s">
        <v>69</v>
      </c>
      <c r="B9" s="16"/>
      <c r="C9" s="17">
        <f>SUM(C10:C11)</f>
        <v>25</v>
      </c>
      <c r="D9" s="27"/>
      <c r="E9" s="19">
        <f>SUM(E10:E11)</f>
        <v>25</v>
      </c>
      <c r="F9" s="19">
        <f>E9*100/C9</f>
        <v>100</v>
      </c>
      <c r="G9" s="20" t="str">
        <f aca="true" t="shared" si="1" ref="G9:G16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5</v>
      </c>
      <c r="E10" s="25">
        <f>C10*D10/5</f>
        <v>13</v>
      </c>
      <c r="F10" s="25">
        <f>E10*100/C10</f>
        <v>100</v>
      </c>
      <c r="G10" s="26" t="str">
        <f t="shared" si="1"/>
        <v>ดี</v>
      </c>
    </row>
    <row r="11" spans="1:7" ht="85.5" customHeight="1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f>E11*100/C11</f>
        <v>100</v>
      </c>
      <c r="G11" s="26" t="str">
        <f t="shared" si="1"/>
        <v>ดี</v>
      </c>
    </row>
    <row r="12" spans="1:7" ht="23.25" customHeight="1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28</v>
      </c>
      <c r="F12" s="19">
        <f t="shared" si="0"/>
        <v>80</v>
      </c>
      <c r="G12" s="20" t="str">
        <f t="shared" si="1"/>
        <v>ดี</v>
      </c>
    </row>
    <row r="13" spans="1:7" ht="43.5">
      <c r="A13" s="21" t="s">
        <v>73</v>
      </c>
      <c r="B13" s="22" t="s">
        <v>13</v>
      </c>
      <c r="C13" s="23">
        <v>35</v>
      </c>
      <c r="D13" s="24">
        <v>4</v>
      </c>
      <c r="E13" s="25">
        <f>C13*D13/5</f>
        <v>28</v>
      </c>
      <c r="F13" s="25">
        <f t="shared" si="0"/>
        <v>80</v>
      </c>
      <c r="G13" s="26" t="str">
        <f t="shared" si="1"/>
        <v>ดี</v>
      </c>
    </row>
    <row r="14" spans="1:7" ht="21.75">
      <c r="A14" s="15" t="s">
        <v>74</v>
      </c>
      <c r="B14" s="16"/>
      <c r="C14" s="17">
        <f>SUM(C15:C15)</f>
        <v>15</v>
      </c>
      <c r="D14" s="27"/>
      <c r="E14" s="19">
        <f>SUM(E15:E15)</f>
        <v>12</v>
      </c>
      <c r="F14" s="19">
        <f>E14*100/C14</f>
        <v>80</v>
      </c>
      <c r="G14" s="20" t="str">
        <f t="shared" si="1"/>
        <v>ดี</v>
      </c>
    </row>
    <row r="15" spans="1:7" ht="87">
      <c r="A15" s="21" t="s">
        <v>75</v>
      </c>
      <c r="B15" s="22" t="s">
        <v>13</v>
      </c>
      <c r="C15" s="23">
        <v>15</v>
      </c>
      <c r="D15" s="24">
        <v>4</v>
      </c>
      <c r="E15" s="25">
        <f>C15*D15/5</f>
        <v>12</v>
      </c>
      <c r="F15" s="25">
        <f t="shared" si="0"/>
        <v>80</v>
      </c>
      <c r="G15" s="26" t="str">
        <f t="shared" si="1"/>
        <v>ดี</v>
      </c>
    </row>
    <row r="16" spans="1:7" ht="23.25" customHeight="1">
      <c r="A16" s="21" t="s">
        <v>15</v>
      </c>
      <c r="B16" s="31"/>
      <c r="C16" s="23">
        <f>C14+C12+C9+C6</f>
        <v>100</v>
      </c>
      <c r="D16" s="24"/>
      <c r="E16" s="23">
        <f>E14+E12+E9+E6</f>
        <v>90</v>
      </c>
      <c r="F16" s="25">
        <f>E16</f>
        <v>90</v>
      </c>
      <c r="G16" s="23" t="str">
        <f t="shared" si="1"/>
        <v>ดี</v>
      </c>
    </row>
    <row r="17" spans="1:7" s="33" customFormat="1" ht="21.75">
      <c r="A17" s="32"/>
      <c r="B17" s="3"/>
      <c r="C17" s="4"/>
      <c r="D17" s="4"/>
      <c r="E17" s="4"/>
      <c r="F17" s="4"/>
      <c r="G17" s="4"/>
    </row>
    <row r="18" spans="1:7" ht="21.75" customHeight="1">
      <c r="A18" s="70" t="s">
        <v>16</v>
      </c>
      <c r="B18" s="70"/>
      <c r="C18" s="70"/>
      <c r="D18" s="70"/>
      <c r="E18" s="70"/>
      <c r="F18" s="70"/>
      <c r="G18" s="70"/>
    </row>
    <row r="19" spans="1:7" ht="23.25" customHeight="1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 ht="23.25" customHeight="1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v>62308</v>
      </c>
      <c r="D21" s="45">
        <v>2112</v>
      </c>
      <c r="E21" s="25">
        <f aca="true" t="shared" si="2" ref="E21:E45">D21*100/C21</f>
        <v>3.389612890800539</v>
      </c>
      <c r="F21" s="26" t="str">
        <f>IF(E21&gt;=20,"1",IF(E21&gt;=0,"0"))</f>
        <v>0</v>
      </c>
      <c r="G21" s="26" t="str">
        <f aca="true" t="shared" si="3" ref="G21:G37">IF(F21&gt;=1,"ผ่าน",IF(F21&gt;=0,"ไม่ผ่าน","ต้องปรับปรุง"))</f>
        <v>ผ่าน</v>
      </c>
    </row>
    <row r="22" spans="1:7" s="48" customFormat="1" ht="21.75">
      <c r="A22" s="43" t="s">
        <v>26</v>
      </c>
      <c r="B22" s="22" t="s">
        <v>76</v>
      </c>
      <c r="C22" s="44">
        <v>174</v>
      </c>
      <c r="D22" s="45">
        <v>73</v>
      </c>
      <c r="E22" s="25">
        <f t="shared" si="2"/>
        <v>41.95402298850575</v>
      </c>
      <c r="F22" s="26" t="str">
        <f>IF(E22&gt;=53,"1",IF(E22&gt;=0,"0"))</f>
        <v>0</v>
      </c>
      <c r="G22" s="26" t="str">
        <f t="shared" si="3"/>
        <v>ผ่าน</v>
      </c>
    </row>
    <row r="23" spans="1:7" ht="29.25" customHeight="1">
      <c r="A23" s="43" t="s">
        <v>27</v>
      </c>
      <c r="B23" s="22" t="s">
        <v>28</v>
      </c>
      <c r="C23" s="44">
        <v>19</v>
      </c>
      <c r="D23" s="45">
        <v>18</v>
      </c>
      <c r="E23" s="25">
        <f t="shared" si="2"/>
        <v>94.73684210526316</v>
      </c>
      <c r="F23" s="26" t="str">
        <f>IF(E23&gt;=80,"1",IF(E23&gt;=0,"0"))</f>
        <v>1</v>
      </c>
      <c r="G23" s="26" t="str">
        <f t="shared" si="3"/>
        <v>ผ่าน</v>
      </c>
    </row>
    <row r="24" spans="1:7" ht="43.5">
      <c r="A24" s="43" t="s">
        <v>29</v>
      </c>
      <c r="B24" s="22" t="s">
        <v>30</v>
      </c>
      <c r="C24" s="44">
        <v>456</v>
      </c>
      <c r="D24" s="45">
        <v>434</v>
      </c>
      <c r="E24" s="25">
        <f t="shared" si="2"/>
        <v>95.17543859649123</v>
      </c>
      <c r="F24" s="26" t="str">
        <f>IF(E24&gt;=90,"1",IF(E24&gt;=0,"0"))</f>
        <v>1</v>
      </c>
      <c r="G24" s="26" t="str">
        <f t="shared" si="3"/>
        <v>ผ่าน</v>
      </c>
    </row>
    <row r="25" spans="1:7" s="48" customFormat="1" ht="43.5">
      <c r="A25" s="43" t="s">
        <v>31</v>
      </c>
      <c r="B25" s="22" t="s">
        <v>32</v>
      </c>
      <c r="C25" s="44">
        <v>456</v>
      </c>
      <c r="D25" s="45">
        <v>431</v>
      </c>
      <c r="E25" s="25">
        <f t="shared" si="2"/>
        <v>94.51754385964912</v>
      </c>
      <c r="F25" s="26" t="str">
        <f>IF(E25&gt;=85,"1",IF(E25&gt;=0,"0"))</f>
        <v>1</v>
      </c>
      <c r="G25" s="26" t="str">
        <f t="shared" si="3"/>
        <v>ผ่าน</v>
      </c>
    </row>
    <row r="26" spans="1:7" s="48" customFormat="1" ht="43.5">
      <c r="A26" s="43" t="s">
        <v>33</v>
      </c>
      <c r="B26" s="22" t="s">
        <v>34</v>
      </c>
      <c r="C26" s="44">
        <v>225</v>
      </c>
      <c r="D26" s="45">
        <v>25</v>
      </c>
      <c r="E26" s="25">
        <f t="shared" si="2"/>
        <v>11.11111111111111</v>
      </c>
      <c r="F26" s="26" t="str">
        <f>IF(E26&lt;=20,"1",IF(E26&gt;=0,"0"))</f>
        <v>1</v>
      </c>
      <c r="G26" s="26" t="str">
        <f t="shared" si="3"/>
        <v>ผ่าน</v>
      </c>
    </row>
    <row r="27" spans="1:7" ht="65.25">
      <c r="A27" s="43" t="s">
        <v>35</v>
      </c>
      <c r="B27" s="22" t="s">
        <v>36</v>
      </c>
      <c r="C27" s="44">
        <v>456</v>
      </c>
      <c r="D27" s="45">
        <v>391</v>
      </c>
      <c r="E27" s="25">
        <f t="shared" si="2"/>
        <v>85.74561403508773</v>
      </c>
      <c r="F27" s="26" t="str">
        <f>IF(E27&gt;=65,"1",IF(E27&gt;=0,"0"))</f>
        <v>1</v>
      </c>
      <c r="G27" s="26" t="str">
        <f t="shared" si="3"/>
        <v>ผ่าน</v>
      </c>
    </row>
    <row r="28" spans="1:7" ht="43.5">
      <c r="A28" s="43" t="s">
        <v>37</v>
      </c>
      <c r="B28" s="22" t="s">
        <v>38</v>
      </c>
      <c r="C28" s="44">
        <v>195</v>
      </c>
      <c r="D28" s="45">
        <v>83</v>
      </c>
      <c r="E28" s="25">
        <f t="shared" si="2"/>
        <v>42.56410256410256</v>
      </c>
      <c r="F28" s="26" t="str">
        <f>IF(E28&gt;=85,"1",IF(E28&gt;=0,"0"))</f>
        <v>0</v>
      </c>
      <c r="G28" s="26" t="str">
        <f t="shared" si="3"/>
        <v>ผ่าน</v>
      </c>
    </row>
    <row r="29" spans="1:7" s="48" customFormat="1" ht="43.5">
      <c r="A29" s="43" t="s">
        <v>39</v>
      </c>
      <c r="B29" s="22" t="s">
        <v>40</v>
      </c>
      <c r="C29" s="44">
        <v>174</v>
      </c>
      <c r="D29" s="46">
        <v>174</v>
      </c>
      <c r="E29" s="25">
        <f t="shared" si="2"/>
        <v>100</v>
      </c>
      <c r="F29" s="26" t="str">
        <f>IF(E29&gt;=95,"1",IF(E29&gt;=0,"0"))</f>
        <v>1</v>
      </c>
      <c r="G29" s="26" t="str">
        <f t="shared" si="3"/>
        <v>ผ่าน</v>
      </c>
    </row>
    <row r="30" spans="1:7" s="48" customFormat="1" ht="43.5">
      <c r="A30" s="43" t="s">
        <v>41</v>
      </c>
      <c r="B30" s="22" t="s">
        <v>32</v>
      </c>
      <c r="C30" s="44">
        <v>81</v>
      </c>
      <c r="D30" s="46">
        <v>74</v>
      </c>
      <c r="E30" s="25">
        <f t="shared" si="2"/>
        <v>91.35802469135803</v>
      </c>
      <c r="F30" s="26" t="str">
        <f>IF(E30&gt;=85,"1",IF(E30&gt;=0,"0"))</f>
        <v>1</v>
      </c>
      <c r="G30" s="26" t="str">
        <f t="shared" si="3"/>
        <v>ผ่าน</v>
      </c>
    </row>
    <row r="31" spans="1:7" ht="43.5">
      <c r="A31" s="43" t="s">
        <v>42</v>
      </c>
      <c r="B31" s="22" t="s">
        <v>43</v>
      </c>
      <c r="C31" s="44">
        <v>2456</v>
      </c>
      <c r="D31" s="46">
        <v>2399</v>
      </c>
      <c r="E31" s="25">
        <f t="shared" si="2"/>
        <v>97.67915309446254</v>
      </c>
      <c r="F31" s="26" t="str">
        <f>IF(E31&gt;=70,"1",IF(E31&gt;=0,"0"))</f>
        <v>1</v>
      </c>
      <c r="G31" s="26" t="str">
        <f t="shared" si="3"/>
        <v>ผ่าน</v>
      </c>
    </row>
    <row r="32" spans="1:7" ht="65.25">
      <c r="A32" s="43" t="s">
        <v>44</v>
      </c>
      <c r="B32" s="22" t="s">
        <v>45</v>
      </c>
      <c r="C32" s="44">
        <v>35</v>
      </c>
      <c r="D32" s="46">
        <v>29</v>
      </c>
      <c r="E32" s="25">
        <f t="shared" si="2"/>
        <v>82.85714285714286</v>
      </c>
      <c r="F32" s="26" t="str">
        <f>IF(E32&gt;=60,"1",IF(E32&gt;=0,"0"))</f>
        <v>1</v>
      </c>
      <c r="G32" s="26" t="str">
        <f t="shared" si="3"/>
        <v>ผ่าน</v>
      </c>
    </row>
    <row r="33" spans="1:7" ht="43.5">
      <c r="A33" s="43" t="s">
        <v>46</v>
      </c>
      <c r="B33" s="22" t="s">
        <v>77</v>
      </c>
      <c r="C33" s="44">
        <v>33</v>
      </c>
      <c r="D33" s="45">
        <v>5</v>
      </c>
      <c r="E33" s="25">
        <f t="shared" si="2"/>
        <v>15.151515151515152</v>
      </c>
      <c r="F33" s="26" t="str">
        <f>IF(E33&lt;=18,"1",IF(E33&gt;=0,"0"))</f>
        <v>1</v>
      </c>
      <c r="G33" s="26" t="str">
        <f t="shared" si="3"/>
        <v>ผ่าน</v>
      </c>
    </row>
    <row r="34" spans="1:7" ht="43.5">
      <c r="A34" s="43" t="s">
        <v>47</v>
      </c>
      <c r="B34" s="22" t="s">
        <v>48</v>
      </c>
      <c r="C34" s="64">
        <v>1252</v>
      </c>
      <c r="D34" s="64">
        <v>852</v>
      </c>
      <c r="E34" s="25">
        <f t="shared" si="2"/>
        <v>68.05111821086263</v>
      </c>
      <c r="F34" s="26" t="str">
        <f>IF(E34&gt;=40,"1",IF(E34&gt;=0,"0"))</f>
        <v>1</v>
      </c>
      <c r="G34" s="26" t="str">
        <f t="shared" si="3"/>
        <v>ผ่าน</v>
      </c>
    </row>
    <row r="35" spans="1:7" ht="43.5">
      <c r="A35" s="43" t="s">
        <v>49</v>
      </c>
      <c r="B35" s="22" t="s">
        <v>50</v>
      </c>
      <c r="C35" s="44">
        <v>2792</v>
      </c>
      <c r="D35" s="45">
        <v>2755</v>
      </c>
      <c r="E35" s="25">
        <f t="shared" si="2"/>
        <v>98.67478510028653</v>
      </c>
      <c r="F35" s="26" t="str">
        <f>IF(E35&gt;=90,"1",IF(E35&gt;=0,"0"))</f>
        <v>1</v>
      </c>
      <c r="G35" s="26" t="str">
        <f t="shared" si="3"/>
        <v>ผ่าน</v>
      </c>
    </row>
    <row r="36" spans="1:7" s="48" customFormat="1" ht="65.25">
      <c r="A36" s="43" t="s">
        <v>51</v>
      </c>
      <c r="B36" s="22" t="s">
        <v>52</v>
      </c>
      <c r="C36" s="44">
        <v>1359</v>
      </c>
      <c r="D36" s="45">
        <v>20</v>
      </c>
      <c r="E36" s="25">
        <f t="shared" si="2"/>
        <v>1.4716703458425313</v>
      </c>
      <c r="F36" s="26" t="str">
        <f>IF(E36&lt;=1.67,"1",IF(E36&gt;=0,"0"))</f>
        <v>1</v>
      </c>
      <c r="G36" s="26" t="str">
        <f t="shared" si="3"/>
        <v>ผ่าน</v>
      </c>
    </row>
    <row r="37" spans="1:7" ht="43.5">
      <c r="A37" s="49" t="s">
        <v>53</v>
      </c>
      <c r="B37" s="22" t="s">
        <v>78</v>
      </c>
      <c r="C37" s="50">
        <v>7</v>
      </c>
      <c r="D37" s="45">
        <v>7</v>
      </c>
      <c r="E37" s="25">
        <f>D37*100/C37</f>
        <v>100</v>
      </c>
      <c r="F37" s="26" t="str">
        <f>IF(E37&gt;=80,"1",IF(E37&gt;=0,"0"))</f>
        <v>1</v>
      </c>
      <c r="G37" s="26" t="str">
        <f t="shared" si="3"/>
        <v>ผ่าน</v>
      </c>
    </row>
    <row r="38" spans="1:7" ht="21.75">
      <c r="A38" s="57" t="s">
        <v>54</v>
      </c>
      <c r="B38" s="58" t="s">
        <v>55</v>
      </c>
      <c r="C38" s="59">
        <v>344</v>
      </c>
      <c r="D38" s="60">
        <v>343</v>
      </c>
      <c r="E38" s="61">
        <f aca="true" t="shared" si="4" ref="E38:E44">D38*100/C38</f>
        <v>99.70930232558139</v>
      </c>
      <c r="F38" s="62" t="str">
        <f>IF(E38&gt;=80,"ผ่าน",IF(E38&lt;80,"ไม่ผ่าน","ต้องปรับปรุง"))</f>
        <v>ผ่าน</v>
      </c>
      <c r="G38" s="63"/>
    </row>
    <row r="39" spans="1:7" ht="23.25" customHeight="1">
      <c r="A39" s="57" t="s">
        <v>56</v>
      </c>
      <c r="B39" s="58" t="s">
        <v>55</v>
      </c>
      <c r="C39" s="59">
        <v>215</v>
      </c>
      <c r="D39" s="60">
        <v>196</v>
      </c>
      <c r="E39" s="61">
        <f t="shared" si="4"/>
        <v>91.16279069767442</v>
      </c>
      <c r="F39" s="62" t="str">
        <f aca="true" t="shared" si="5" ref="F39:F44">IF(E39&gt;=80,"ผ่าน",IF(E39&lt;80,"ไม่ผ่าน","ต้องปรับปรุง"))</f>
        <v>ผ่าน</v>
      </c>
      <c r="G39" s="63"/>
    </row>
    <row r="40" spans="1:7" s="33" customFormat="1" ht="21.75" customHeight="1">
      <c r="A40" s="57" t="s">
        <v>57</v>
      </c>
      <c r="B40" s="58" t="s">
        <v>55</v>
      </c>
      <c r="C40" s="59">
        <v>22</v>
      </c>
      <c r="D40" s="60">
        <v>22</v>
      </c>
      <c r="E40" s="61">
        <f t="shared" si="4"/>
        <v>100</v>
      </c>
      <c r="F40" s="62" t="str">
        <f t="shared" si="5"/>
        <v>ผ่าน</v>
      </c>
      <c r="G40" s="63"/>
    </row>
    <row r="41" spans="1:7" s="33" customFormat="1" ht="21.75">
      <c r="A41" s="57" t="s">
        <v>58</v>
      </c>
      <c r="B41" s="58" t="s">
        <v>55</v>
      </c>
      <c r="C41" s="59">
        <v>78</v>
      </c>
      <c r="D41" s="60">
        <v>78</v>
      </c>
      <c r="E41" s="61">
        <f t="shared" si="4"/>
        <v>100</v>
      </c>
      <c r="F41" s="62" t="str">
        <f t="shared" si="5"/>
        <v>ผ่าน</v>
      </c>
      <c r="G41" s="63"/>
    </row>
    <row r="42" spans="1:7" s="33" customFormat="1" ht="21.75">
      <c r="A42" s="57" t="s">
        <v>59</v>
      </c>
      <c r="B42" s="58" t="s">
        <v>55</v>
      </c>
      <c r="C42" s="59">
        <v>33</v>
      </c>
      <c r="D42" s="60">
        <v>33</v>
      </c>
      <c r="E42" s="61">
        <f t="shared" si="4"/>
        <v>100</v>
      </c>
      <c r="F42" s="62" t="str">
        <f t="shared" si="5"/>
        <v>ผ่าน</v>
      </c>
      <c r="G42" s="63"/>
    </row>
    <row r="43" spans="1:7" s="33" customFormat="1" ht="21.75">
      <c r="A43" s="57" t="s">
        <v>60</v>
      </c>
      <c r="B43" s="58" t="s">
        <v>55</v>
      </c>
      <c r="C43" s="59">
        <v>936</v>
      </c>
      <c r="D43" s="60">
        <v>845</v>
      </c>
      <c r="E43" s="61">
        <f t="shared" si="4"/>
        <v>90.27777777777777</v>
      </c>
      <c r="F43" s="62" t="str">
        <f t="shared" si="5"/>
        <v>ผ่าน</v>
      </c>
      <c r="G43" s="63"/>
    </row>
    <row r="44" spans="1:7" s="33" customFormat="1" ht="21.75">
      <c r="A44" s="57" t="s">
        <v>61</v>
      </c>
      <c r="B44" s="58" t="s">
        <v>55</v>
      </c>
      <c r="C44" s="59">
        <v>125</v>
      </c>
      <c r="D44" s="60">
        <v>125</v>
      </c>
      <c r="E44" s="61">
        <f t="shared" si="4"/>
        <v>100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1</v>
      </c>
      <c r="D45" s="45">
        <v>1</v>
      </c>
      <c r="E45" s="25">
        <f t="shared" si="2"/>
        <v>100</v>
      </c>
      <c r="F45" s="46">
        <v>1</v>
      </c>
      <c r="G45" s="26" t="str">
        <f>IF(F45&gt;=1,"ผ่าน",IF(F45&gt;=0,"ไม่ผ่าน","ต้องปรับปรุง"))</f>
        <v>ผ่าน</v>
      </c>
    </row>
    <row r="46" spans="1:7" s="33" customFormat="1" ht="21.75">
      <c r="A46" s="21" t="s">
        <v>64</v>
      </c>
      <c r="B46" s="22" t="s">
        <v>14</v>
      </c>
      <c r="C46" s="44">
        <v>18</v>
      </c>
      <c r="D46" s="52">
        <f>F21+F22+F23+F24+F25+F26+F27+F28+F29+F30+F31+F32+F33+F34+F35+F36+F37+F45</f>
        <v>15</v>
      </c>
      <c r="E46" s="25">
        <f>D46*100/C46</f>
        <v>83.33333333333333</v>
      </c>
      <c r="F46" s="23" t="str">
        <f>IF(E46&gt;=80,"5",IF(E46&gt;=75,"4",IF(E46&gt;=70,"3",IF(E46&gt;=65,"2","1"))))</f>
        <v>5</v>
      </c>
      <c r="G46" s="26"/>
    </row>
    <row r="47" spans="1:7" s="33" customFormat="1" ht="21.75" customHeight="1">
      <c r="A47" s="71" t="s">
        <v>65</v>
      </c>
      <c r="B47" s="71"/>
      <c r="C47" s="71"/>
      <c r="D47" s="71"/>
      <c r="E47" s="71"/>
      <c r="F47" s="71"/>
      <c r="G47" s="71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sheetProtection/>
  <mergeCells count="4">
    <mergeCell ref="A1:G1"/>
    <mergeCell ref="A2:G2"/>
    <mergeCell ref="A18:G18"/>
    <mergeCell ref="A47:G4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H29"/>
  <sheetViews>
    <sheetView zoomScalePageLayoutView="0" workbookViewId="0" topLeftCell="A13">
      <selection activeCell="H30" sqref="H30"/>
    </sheetView>
  </sheetViews>
  <sheetFormatPr defaultColWidth="9.140625" defaultRowHeight="15"/>
  <sheetData>
    <row r="3" spans="3:6" ht="14.25">
      <c r="C3" t="s">
        <v>83</v>
      </c>
      <c r="F3" t="s">
        <v>84</v>
      </c>
    </row>
    <row r="5" spans="3:8" ht="21">
      <c r="C5" s="44">
        <v>62308</v>
      </c>
      <c r="D5" s="45">
        <v>2112</v>
      </c>
      <c r="E5" s="65">
        <f>C5+F5</f>
        <v>119970</v>
      </c>
      <c r="F5" s="44">
        <v>57662</v>
      </c>
      <c r="G5" s="45">
        <v>15702</v>
      </c>
      <c r="H5" s="65">
        <f>D5+G5</f>
        <v>17814</v>
      </c>
    </row>
    <row r="6" spans="3:8" ht="21">
      <c r="C6" s="44">
        <v>174</v>
      </c>
      <c r="D6" s="45">
        <v>73</v>
      </c>
      <c r="E6" s="65">
        <f aca="true" t="shared" si="0" ref="E6:E29">C6+F6</f>
        <v>1304</v>
      </c>
      <c r="F6" s="44">
        <v>1130</v>
      </c>
      <c r="G6" s="45">
        <v>222</v>
      </c>
      <c r="H6" s="65">
        <f aca="true" t="shared" si="1" ref="H6:H29">D6+G6</f>
        <v>295</v>
      </c>
    </row>
    <row r="7" spans="3:8" ht="21">
      <c r="C7" s="44">
        <v>19</v>
      </c>
      <c r="D7" s="45">
        <v>18</v>
      </c>
      <c r="E7" s="65">
        <f t="shared" si="0"/>
        <v>179</v>
      </c>
      <c r="F7" s="44">
        <v>160</v>
      </c>
      <c r="G7" s="45">
        <v>151</v>
      </c>
      <c r="H7" s="65">
        <f t="shared" si="1"/>
        <v>169</v>
      </c>
    </row>
    <row r="8" spans="3:8" ht="21">
      <c r="C8" s="44">
        <v>456</v>
      </c>
      <c r="D8" s="45">
        <v>434</v>
      </c>
      <c r="E8" s="65">
        <f t="shared" si="0"/>
        <v>4151</v>
      </c>
      <c r="F8" s="44">
        <v>3695</v>
      </c>
      <c r="G8" s="45">
        <v>3492</v>
      </c>
      <c r="H8" s="65">
        <f t="shared" si="1"/>
        <v>3926</v>
      </c>
    </row>
    <row r="9" spans="3:8" ht="21">
      <c r="C9" s="44">
        <v>456</v>
      </c>
      <c r="D9" s="45">
        <v>431</v>
      </c>
      <c r="E9" s="65">
        <f t="shared" si="0"/>
        <v>2119</v>
      </c>
      <c r="F9" s="44">
        <v>1663</v>
      </c>
      <c r="G9" s="45">
        <v>1425</v>
      </c>
      <c r="H9" s="65">
        <f t="shared" si="1"/>
        <v>1856</v>
      </c>
    </row>
    <row r="10" spans="3:8" ht="21">
      <c r="C10" s="44">
        <v>225</v>
      </c>
      <c r="D10" s="45">
        <v>25</v>
      </c>
      <c r="E10" s="65">
        <f t="shared" si="0"/>
        <v>1373</v>
      </c>
      <c r="F10" s="44">
        <v>1148</v>
      </c>
      <c r="G10" s="45">
        <v>59</v>
      </c>
      <c r="H10" s="65">
        <f t="shared" si="1"/>
        <v>84</v>
      </c>
    </row>
    <row r="11" spans="3:8" ht="21">
      <c r="C11" s="44">
        <v>456</v>
      </c>
      <c r="D11" s="45">
        <v>391</v>
      </c>
      <c r="E11" s="65">
        <f t="shared" si="0"/>
        <v>4151</v>
      </c>
      <c r="F11" s="44">
        <v>3695</v>
      </c>
      <c r="G11" s="45">
        <v>3006</v>
      </c>
      <c r="H11" s="65">
        <f t="shared" si="1"/>
        <v>3397</v>
      </c>
    </row>
    <row r="12" spans="3:8" ht="21">
      <c r="C12" s="44">
        <v>195</v>
      </c>
      <c r="D12" s="45">
        <v>83</v>
      </c>
      <c r="E12" s="65">
        <f t="shared" si="0"/>
        <v>873</v>
      </c>
      <c r="F12" s="44">
        <v>678</v>
      </c>
      <c r="G12" s="45">
        <v>462</v>
      </c>
      <c r="H12" s="65">
        <f t="shared" si="1"/>
        <v>545</v>
      </c>
    </row>
    <row r="13" spans="3:8" ht="21">
      <c r="C13" s="44">
        <v>174</v>
      </c>
      <c r="D13" s="46">
        <v>174</v>
      </c>
      <c r="E13" s="65">
        <f t="shared" si="0"/>
        <v>672</v>
      </c>
      <c r="F13" s="44">
        <v>498</v>
      </c>
      <c r="G13" s="46">
        <v>487</v>
      </c>
      <c r="H13" s="65">
        <f t="shared" si="1"/>
        <v>661</v>
      </c>
    </row>
    <row r="14" spans="3:8" ht="21">
      <c r="C14" s="44">
        <v>81</v>
      </c>
      <c r="D14" s="46">
        <v>74</v>
      </c>
      <c r="E14" s="65">
        <f t="shared" si="0"/>
        <v>588</v>
      </c>
      <c r="F14" s="44">
        <v>507</v>
      </c>
      <c r="G14" s="46">
        <v>499</v>
      </c>
      <c r="H14" s="65">
        <f t="shared" si="1"/>
        <v>573</v>
      </c>
    </row>
    <row r="15" spans="3:8" ht="21">
      <c r="C15" s="44">
        <v>2456</v>
      </c>
      <c r="D15" s="46">
        <v>2399</v>
      </c>
      <c r="E15" s="65">
        <f t="shared" si="0"/>
        <v>6908</v>
      </c>
      <c r="F15" s="44">
        <v>4452</v>
      </c>
      <c r="G15" s="46">
        <v>3791</v>
      </c>
      <c r="H15" s="65">
        <f t="shared" si="1"/>
        <v>6190</v>
      </c>
    </row>
    <row r="16" spans="3:8" ht="21">
      <c r="C16" s="44">
        <v>35</v>
      </c>
      <c r="D16" s="46">
        <v>29</v>
      </c>
      <c r="E16" s="65">
        <f t="shared" si="0"/>
        <v>181</v>
      </c>
      <c r="F16" s="44">
        <v>146</v>
      </c>
      <c r="G16" s="46">
        <v>144</v>
      </c>
      <c r="H16" s="65">
        <f t="shared" si="1"/>
        <v>173</v>
      </c>
    </row>
    <row r="17" spans="3:8" ht="21">
      <c r="C17" s="44">
        <v>33</v>
      </c>
      <c r="D17" s="45">
        <v>5</v>
      </c>
      <c r="E17" s="65">
        <f t="shared" si="0"/>
        <v>194</v>
      </c>
      <c r="F17" s="44">
        <v>161</v>
      </c>
      <c r="G17" s="45">
        <v>9</v>
      </c>
      <c r="H17" s="65">
        <f t="shared" si="1"/>
        <v>14</v>
      </c>
    </row>
    <row r="18" spans="3:8" ht="21">
      <c r="C18" s="64">
        <v>1252</v>
      </c>
      <c r="D18" s="64">
        <v>852</v>
      </c>
      <c r="E18" s="65">
        <f t="shared" si="0"/>
        <v>15078</v>
      </c>
      <c r="F18" s="64">
        <v>13826</v>
      </c>
      <c r="G18" s="64">
        <v>2794</v>
      </c>
      <c r="H18" s="65">
        <f t="shared" si="1"/>
        <v>3646</v>
      </c>
    </row>
    <row r="19" spans="3:8" ht="21">
      <c r="C19" s="44">
        <v>2792</v>
      </c>
      <c r="D19" s="45">
        <v>2755</v>
      </c>
      <c r="E19" s="65">
        <f t="shared" si="0"/>
        <v>29415</v>
      </c>
      <c r="F19" s="44">
        <v>26623</v>
      </c>
      <c r="G19" s="45">
        <v>26287</v>
      </c>
      <c r="H19" s="65">
        <f t="shared" si="1"/>
        <v>29042</v>
      </c>
    </row>
    <row r="20" spans="3:8" ht="21">
      <c r="C20" s="44">
        <v>1359</v>
      </c>
      <c r="D20" s="45">
        <v>20</v>
      </c>
      <c r="E20" s="65">
        <f t="shared" si="0"/>
        <v>2718</v>
      </c>
      <c r="F20" s="44">
        <v>1359</v>
      </c>
      <c r="G20" s="45">
        <v>20</v>
      </c>
      <c r="H20" s="65">
        <f t="shared" si="1"/>
        <v>40</v>
      </c>
    </row>
    <row r="21" spans="3:8" ht="21">
      <c r="C21" s="50">
        <v>7</v>
      </c>
      <c r="D21" s="45">
        <v>7</v>
      </c>
      <c r="E21" s="65">
        <f t="shared" si="0"/>
        <v>14</v>
      </c>
      <c r="F21" s="50">
        <v>7</v>
      </c>
      <c r="G21" s="45">
        <v>7</v>
      </c>
      <c r="H21" s="65">
        <f t="shared" si="1"/>
        <v>14</v>
      </c>
    </row>
    <row r="22" spans="3:8" ht="21">
      <c r="C22" s="59">
        <v>344</v>
      </c>
      <c r="D22" s="60">
        <v>343</v>
      </c>
      <c r="E22" s="65">
        <f t="shared" si="0"/>
        <v>2577</v>
      </c>
      <c r="F22" s="59">
        <v>2233</v>
      </c>
      <c r="G22" s="60">
        <v>2208</v>
      </c>
      <c r="H22" s="65">
        <f t="shared" si="1"/>
        <v>2551</v>
      </c>
    </row>
    <row r="23" spans="3:8" ht="21">
      <c r="C23" s="59">
        <v>215</v>
      </c>
      <c r="D23" s="60">
        <v>196</v>
      </c>
      <c r="E23" s="65">
        <f t="shared" si="0"/>
        <v>1353</v>
      </c>
      <c r="F23" s="59">
        <v>1138</v>
      </c>
      <c r="G23" s="60">
        <v>1099</v>
      </c>
      <c r="H23" s="65">
        <f t="shared" si="1"/>
        <v>1295</v>
      </c>
    </row>
    <row r="24" spans="3:8" ht="21">
      <c r="C24" s="59">
        <v>22</v>
      </c>
      <c r="D24" s="60">
        <v>22</v>
      </c>
      <c r="E24" s="65">
        <f t="shared" si="0"/>
        <v>52</v>
      </c>
      <c r="F24" s="59">
        <v>30</v>
      </c>
      <c r="G24" s="60">
        <v>30</v>
      </c>
      <c r="H24" s="65">
        <f t="shared" si="1"/>
        <v>52</v>
      </c>
    </row>
    <row r="25" spans="3:8" ht="21">
      <c r="C25" s="59">
        <v>78</v>
      </c>
      <c r="D25" s="60">
        <v>78</v>
      </c>
      <c r="E25" s="65">
        <f t="shared" si="0"/>
        <v>190</v>
      </c>
      <c r="F25" s="59">
        <v>112</v>
      </c>
      <c r="G25" s="60">
        <v>112</v>
      </c>
      <c r="H25" s="65">
        <f t="shared" si="1"/>
        <v>190</v>
      </c>
    </row>
    <row r="26" spans="3:8" ht="21">
      <c r="C26" s="59">
        <v>33</v>
      </c>
      <c r="D26" s="60">
        <v>33</v>
      </c>
      <c r="E26" s="65">
        <f t="shared" si="0"/>
        <v>223</v>
      </c>
      <c r="F26" s="59">
        <v>190</v>
      </c>
      <c r="G26" s="60">
        <v>185</v>
      </c>
      <c r="H26" s="65">
        <f t="shared" si="1"/>
        <v>218</v>
      </c>
    </row>
    <row r="27" spans="3:8" ht="21">
      <c r="C27" s="59">
        <v>936</v>
      </c>
      <c r="D27" s="60">
        <v>845</v>
      </c>
      <c r="E27" s="65">
        <f t="shared" si="0"/>
        <v>8304</v>
      </c>
      <c r="F27" s="59">
        <v>7368</v>
      </c>
      <c r="G27" s="60">
        <v>6529</v>
      </c>
      <c r="H27" s="65">
        <f t="shared" si="1"/>
        <v>7374</v>
      </c>
    </row>
    <row r="28" spans="3:8" ht="21">
      <c r="C28" s="59">
        <v>125</v>
      </c>
      <c r="D28" s="60">
        <v>125</v>
      </c>
      <c r="E28" s="65">
        <f t="shared" si="0"/>
        <v>1142</v>
      </c>
      <c r="F28" s="59">
        <v>1017</v>
      </c>
      <c r="G28" s="60">
        <v>1014</v>
      </c>
      <c r="H28" s="65">
        <f t="shared" si="1"/>
        <v>1139</v>
      </c>
    </row>
    <row r="29" spans="3:8" ht="21">
      <c r="C29" s="44">
        <v>1</v>
      </c>
      <c r="D29" s="45">
        <v>1</v>
      </c>
      <c r="E29" s="65">
        <f t="shared" si="0"/>
        <v>10</v>
      </c>
      <c r="F29" s="44">
        <v>9</v>
      </c>
      <c r="G29" s="45">
        <v>9</v>
      </c>
      <c r="H29" s="65">
        <f t="shared" si="1"/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nisakorn</dc:creator>
  <cp:keywords/>
  <dc:description/>
  <cp:lastModifiedBy>WIN-7</cp:lastModifiedBy>
  <cp:lastPrinted>2016-08-05T07:14:00Z</cp:lastPrinted>
  <dcterms:created xsi:type="dcterms:W3CDTF">2016-01-05T02:15:13Z</dcterms:created>
  <dcterms:modified xsi:type="dcterms:W3CDTF">2016-08-05T10:03:01Z</dcterms:modified>
  <cp:category/>
  <cp:version/>
  <cp:contentType/>
  <cp:contentStatus/>
</cp:coreProperties>
</file>