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cockpit60" sheetId="1" r:id="rId1"/>
  </sheets>
  <definedNames>
    <definedName name="_xlnm.Print_Area" localSheetId="0">cockpit60!$A$1:$H$49</definedName>
    <definedName name="_xlnm.Print_Titles" localSheetId="0">cockpit60!$4:$5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G40" i="1" s="1"/>
  <c r="E39" i="1"/>
  <c r="F39" i="1" s="1"/>
  <c r="G39" i="1" s="1"/>
  <c r="E38" i="1"/>
  <c r="F38" i="1" s="1"/>
  <c r="G38" i="1" s="1"/>
  <c r="F37" i="1"/>
  <c r="G37" i="1" s="1"/>
  <c r="E36" i="1"/>
  <c r="F36" i="1" s="1"/>
  <c r="G36" i="1" s="1"/>
  <c r="E35" i="1"/>
  <c r="F35" i="1" s="1"/>
  <c r="F11" i="1"/>
  <c r="F12" i="1"/>
  <c r="G12" i="1" s="1"/>
  <c r="E29" i="1"/>
  <c r="F29" i="1" s="1"/>
  <c r="G29" i="1" s="1"/>
  <c r="E28" i="1"/>
  <c r="F28" i="1" s="1"/>
  <c r="G28" i="1" s="1"/>
  <c r="E27" i="1"/>
  <c r="F27" i="1" s="1"/>
  <c r="G27" i="1" s="1"/>
  <c r="F26" i="1"/>
  <c r="G26" i="1" s="1"/>
  <c r="E26" i="1"/>
  <c r="B25" i="1"/>
  <c r="F24" i="1"/>
  <c r="G24" i="1" s="1"/>
  <c r="E24" i="1"/>
  <c r="B23" i="1"/>
  <c r="B30" i="1" s="1"/>
  <c r="G22" i="1"/>
  <c r="E21" i="1"/>
  <c r="F21" i="1" s="1"/>
  <c r="G21" i="1" s="1"/>
  <c r="E20" i="1"/>
  <c r="F20" i="1" s="1"/>
  <c r="G20" i="1" s="1"/>
  <c r="E19" i="1"/>
  <c r="F19" i="1" s="1"/>
  <c r="E18" i="1"/>
  <c r="F18" i="1" s="1"/>
  <c r="E17" i="1"/>
  <c r="F17" i="1" s="1"/>
  <c r="E16" i="1"/>
  <c r="F16" i="1" s="1"/>
  <c r="G16" i="1" s="1"/>
  <c r="E15" i="1"/>
  <c r="F15" i="1" s="1"/>
  <c r="G15" i="1" s="1"/>
  <c r="B14" i="1"/>
  <c r="E13" i="1"/>
  <c r="F13" i="1" s="1"/>
  <c r="G13" i="1" s="1"/>
  <c r="G11" i="1"/>
  <c r="B9" i="1"/>
  <c r="C8" i="1"/>
  <c r="E7" i="1"/>
  <c r="F7" i="1" s="1"/>
  <c r="G7" i="1" s="1"/>
  <c r="G6" i="1" s="1"/>
  <c r="H6" i="1" s="1"/>
  <c r="B6" i="1"/>
  <c r="D41" i="1" l="1"/>
  <c r="G35" i="1"/>
  <c r="G14" i="1"/>
  <c r="H14" i="1" s="1"/>
  <c r="D10" i="1"/>
  <c r="E10" i="1" s="1"/>
  <c r="F10" i="1" s="1"/>
  <c r="G10" i="1" s="1"/>
  <c r="G9" i="1" s="1"/>
  <c r="H9" i="1" s="1"/>
  <c r="D25" i="1"/>
  <c r="E25" i="1" s="1"/>
  <c r="F25" i="1" s="1"/>
  <c r="G25" i="1" s="1"/>
  <c r="G23" i="1" s="1"/>
  <c r="E41" i="1" l="1"/>
  <c r="F41" i="1" s="1"/>
  <c r="F8" i="1" s="1"/>
  <c r="G8" i="1" s="1"/>
  <c r="D8" i="1"/>
  <c r="E8" i="1" s="1"/>
  <c r="H23" i="1"/>
  <c r="G30" i="1"/>
  <c r="H30" i="1" s="1"/>
</calcChain>
</file>

<file path=xl/sharedStrings.xml><?xml version="1.0" encoding="utf-8"?>
<sst xmlns="http://schemas.openxmlformats.org/spreadsheetml/2006/main" count="74" uniqueCount="65">
  <si>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</si>
  <si>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</si>
  <si>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</si>
  <si>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</si>
  <si>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</si>
  <si>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</si>
  <si>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</si>
  <si>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</si>
  <si>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</si>
  <si>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</si>
  <si>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</si>
  <si>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</si>
  <si>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</si>
  <si>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</si>
  <si>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</si>
  <si>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</si>
  <si>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</si>
  <si>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</si>
  <si>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</si>
  <si>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</si>
  <si>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</si>
  <si>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</si>
  <si>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</si>
  <si>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</si>
  <si>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</si>
  <si>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</si>
  <si>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</si>
  <si>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</si>
  <si>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</si>
  <si>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</si>
  <si>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</si>
  <si>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</si>
  <si>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</si>
  <si>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</si>
  <si>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</si>
  <si>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หมายเหตุ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</si>
  <si>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</si>
  <si>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</si>
  <si>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</si>
  <si>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</si>
  <si>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t>คะแนนถ่วงน้ำหนัก</t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</si>
  <si>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</si>
  <si>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</si>
  <si>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</si>
  <si>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</si>
  <si>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t>65คะแนน</t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</si>
  <si>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</si>
  <si>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</si>
  <si>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(ผ่านเกณฑ์ระดับ5 ≥ ร้อยละ 80 ของหมู่บ้านต้นแบบ รพ.สต./รพ.ละ1 แห่ง)</t>
    </r>
  </si>
  <si>
    <t>ระดับ....</t>
  </si>
  <si>
    <t>ร้อยละ/ระดับ</t>
  </si>
  <si>
    <t xml:space="preserve">    ตัวชี้วัดที่ 6.3 ร้อยละของตำบลที่มีสุขศาลาผ่านเกณฑ์ของการพัฒนาคุณภาพมาตรฐานสุขภาพ(ผ่านเกณฑ์ระดับ5 ไม่น้อยกว่าร้อยละ 90 ของตำบลทั้งหมดในอำเภอ ) 
</t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</si>
  <si>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ตำบลผ่านเกณฑ์ระดับ 3 ≥60% และรอบ 2 ตำบลผ่านเกณฑ์ระดับ 5 ≥30%  ;เป้าหมายคือจำนวนตำบลทั้งหมดในอำเภอ 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</si>
  <si>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5,มีคะแนนรวมมากกว่า ร้อยละ85 จากคะแนนเต็ม 20 คะแนน)</t>
    </r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</si>
  <si>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5,≥80 คะแนน ; เต็ม100คะแนน)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</si>
  <si>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 ; เต็ม 100 คะแนน)</t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</si>
  <si>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</t>
    </r>
    <r>
      <rPr>
        <sz val="14"/>
        <rFont val="Cordia New"/>
        <family val="2"/>
      </rPr>
      <t>(ผ่านเกณฑ์ระดับ 5, รอบ1&gt;60% รอบ2 &gt;81%)</t>
    </r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</si>
  <si>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5,≥90คะแนน)</t>
    </r>
  </si>
  <si>
    <r>
      <t xml:space="preserve"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</t>
    </r>
    <r>
      <rPr>
        <sz val="14"/>
        <rFont val="Cordia New"/>
        <family val="2"/>
      </rPr>
      <t>(ผ่านเกณฑ์ระดับ 5,≥91คะแนน)</t>
    </r>
  </si>
  <si>
    <t>ตัวชี้วัดที่ 2.3 ระดับความสำเร็จการดำเนินงานป้องกันควบคุมวัณโรค(ผ่านเกณฑ์ระดับ 5,≥ร้อยละ85)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</si>
  <si>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(ผ่านเกณฑ์ระดับ 5,≥ 95 คะแนน ; เต็ม100)</t>
  </si>
  <si>
    <r>
      <t>ตัวชี้วัดที่ 8 ระดับความสำเร็จของระบบบริหารจัดการที่มีธรรมาภิบาลมีความเป็นเลิศ ทันสมัย</t>
    </r>
    <r>
      <rPr>
        <sz val="14"/>
        <rFont val="Cordia New"/>
        <family val="2"/>
      </rPr>
      <t>(ผ่านเกณฑ์ระดับ 5 ,≥80% ของค่าคะแนนถ่วงนน.ทั้งหมด; เต็ม 65 คะแนน )</t>
    </r>
  </si>
  <si>
    <t>ตัวชี้วัดที่ 8.2 ระดับความสำเร็จในการพัฒนาระบบสุขภาพอำเภอDHS (ผ่านเกณฑ์ระดับ 5,≥90คะแนน ;เต็ม100)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</si>
  <si>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(ผ่านเกณฑ์ระดับ 5,≥90คะแนน ;เต็ม100))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</si>
  <si>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5,≥90คะแนน ;เต็ม100))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</si>
</sst>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zoomScaleNormal="140" zoomScaleSheetLayoutView="100" workbookViewId="0">
      <selection activeCell="A11" sqref="A11"/>
    </sheetView>
  </sheetViews>
  <sheetFormatPr defaultRowHeight="21.75" x14ac:dyDescent="0.2"/>
  <cols>
    <col min="1" max="1" width="40.37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5" t="s">
        <v>20</v>
      </c>
      <c r="B1" s="75"/>
      <c r="C1" s="75"/>
      <c r="D1" s="75"/>
      <c r="E1" s="75"/>
      <c r="F1" s="75"/>
      <c r="G1" s="75"/>
      <c r="H1" s="75"/>
    </row>
    <row r="2" spans="1:8" ht="18" customHeight="1" x14ac:dyDescent="0.45">
      <c r="A2" s="76" t="s">
        <v>36</v>
      </c>
      <c r="B2" s="76"/>
      <c r="C2" s="76"/>
      <c r="D2" s="76"/>
      <c r="E2" s="76"/>
      <c r="F2" s="76"/>
      <c r="G2" s="76"/>
      <c r="H2" s="76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79" t="s">
        <v>33</v>
      </c>
      <c r="D4" s="80"/>
      <c r="E4" s="81"/>
      <c r="F4" s="25" t="s">
        <v>38</v>
      </c>
      <c r="G4" s="68" t="s">
        <v>38</v>
      </c>
      <c r="H4" s="69" t="s">
        <v>4</v>
      </c>
    </row>
    <row r="5" spans="1:8" ht="42" customHeight="1" x14ac:dyDescent="0.2">
      <c r="A5" s="7"/>
      <c r="B5" s="28"/>
      <c r="C5" s="72" t="s">
        <v>9</v>
      </c>
      <c r="D5" s="71" t="s">
        <v>10</v>
      </c>
      <c r="E5" s="72" t="s">
        <v>50</v>
      </c>
      <c r="F5" s="73" t="s">
        <v>37</v>
      </c>
      <c r="G5" s="74" t="s">
        <v>40</v>
      </c>
      <c r="H5" s="70" t="s">
        <v>34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6.5" x14ac:dyDescent="0.2">
      <c r="A7" s="12" t="s">
        <v>48</v>
      </c>
      <c r="B7" s="14">
        <v>10</v>
      </c>
      <c r="C7" s="14"/>
      <c r="D7" s="15"/>
      <c r="E7" s="30" t="e">
        <f>(D7*100)/C7</f>
        <v>#DIV/0!</v>
      </c>
      <c r="F7" s="34" t="e">
        <f>IF(E7&gt;=80,"5",IF(E7&gt;=60,"4", IF(E7&gt;=40,"3",IF(E7&gt;=20,"2","1"))))</f>
        <v>#DIV/0!</v>
      </c>
      <c r="G7" s="16" t="e">
        <f>B7*F7/5</f>
        <v>#DIV/0!</v>
      </c>
      <c r="H7" s="16"/>
    </row>
    <row r="8" spans="1:8" s="45" customFormat="1" ht="49.5" customHeight="1" x14ac:dyDescent="0.2">
      <c r="A8" s="12" t="s">
        <v>43</v>
      </c>
      <c r="B8" s="14">
        <v>10</v>
      </c>
      <c r="C8" s="82">
        <f t="shared" ref="C8:D8" si="0">C41</f>
        <v>6</v>
      </c>
      <c r="D8" s="83" t="e">
        <f t="shared" si="0"/>
        <v>#DIV/0!</v>
      </c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 t="e">
        <f>SUM(G10)</f>
        <v>#DIV/0!</v>
      </c>
      <c r="H9" s="10" t="e">
        <f>(G9*100)/B9</f>
        <v>#DIV/0!</v>
      </c>
    </row>
    <row r="10" spans="1:8" s="45" customFormat="1" ht="105" x14ac:dyDescent="0.2">
      <c r="A10" s="12" t="s">
        <v>44</v>
      </c>
      <c r="B10" s="14">
        <v>13</v>
      </c>
      <c r="C10" s="17" t="s">
        <v>45</v>
      </c>
      <c r="D10" s="84" t="e">
        <f>G11+G12+G13</f>
        <v>#DIV/0!</v>
      </c>
      <c r="E10" s="30" t="e">
        <f>$D$10</f>
        <v>#DIV/0!</v>
      </c>
      <c r="F10" s="34" t="e">
        <f>IF(E10&gt;=58.5,"5",IF(E10&gt;=52,"4", IF(E10&gt;=45.5,"3",IF(E10&gt;=39,"2","1"))))</f>
        <v>#DIV/0!</v>
      </c>
      <c r="G10" s="10" t="e">
        <f>B10*F10/5</f>
        <v>#DIV/0!</v>
      </c>
      <c r="H10" s="16"/>
    </row>
    <row r="11" spans="1:8" ht="65.25" x14ac:dyDescent="0.2">
      <c r="A11" s="43" t="s">
        <v>46</v>
      </c>
      <c r="B11" s="44">
        <v>5</v>
      </c>
      <c r="C11" s="44" t="s">
        <v>28</v>
      </c>
      <c r="D11" s="15" t="s">
        <v>49</v>
      </c>
      <c r="E11" s="86"/>
      <c r="F11" s="34">
        <f t="shared" ref="F11:F12" si="1">E11</f>
        <v>0</v>
      </c>
      <c r="G11" s="85">
        <f>B11*F11</f>
        <v>0</v>
      </c>
      <c r="H11" s="16"/>
    </row>
    <row r="12" spans="1:8" ht="43.5" x14ac:dyDescent="0.2">
      <c r="A12" s="43" t="s">
        <v>39</v>
      </c>
      <c r="B12" s="44">
        <v>5</v>
      </c>
      <c r="C12" s="44" t="s">
        <v>28</v>
      </c>
      <c r="D12" s="15" t="s">
        <v>49</v>
      </c>
      <c r="E12" s="86"/>
      <c r="F12" s="34">
        <f t="shared" si="1"/>
        <v>0</v>
      </c>
      <c r="G12" s="85">
        <f>B12*F12</f>
        <v>0</v>
      </c>
      <c r="H12" s="16"/>
    </row>
    <row r="13" spans="1:8" ht="64.5" customHeight="1" x14ac:dyDescent="0.2">
      <c r="A13" s="43" t="s">
        <v>51</v>
      </c>
      <c r="B13" s="44">
        <v>3</v>
      </c>
      <c r="C13" s="44"/>
      <c r="D13" s="15"/>
      <c r="E13" s="30" t="e">
        <f>(D13*100)/C13</f>
        <v>#DIV/0!</v>
      </c>
      <c r="F13" s="34" t="e">
        <f t="shared" ref="F13" si="2">IF(E13&gt;=85,"5",IF(E13&gt;=80,"4", IF(E13&gt;=75,"3",IF(E13&gt;=70,"2","1"))))</f>
        <v>#DIV/0!</v>
      </c>
      <c r="G13" s="85" t="e">
        <f>B13*F13</f>
        <v>#DIV/0!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 t="e">
        <f>G15+G16+G20+G21+G22</f>
        <v>#DIV/0!</v>
      </c>
      <c r="H14" s="10" t="e">
        <f>(G14*100)/B14</f>
        <v>#DIV/0!</v>
      </c>
    </row>
    <row r="15" spans="1:8" s="45" customFormat="1" ht="108" customHeight="1" x14ac:dyDescent="0.2">
      <c r="A15" s="12" t="s">
        <v>52</v>
      </c>
      <c r="B15" s="14">
        <v>12</v>
      </c>
      <c r="C15" s="14"/>
      <c r="D15" s="20"/>
      <c r="E15" s="30" t="e">
        <f>(D15*100)/C15</f>
        <v>#DIV/0!</v>
      </c>
      <c r="F15" s="34" t="e">
        <f>IF(E15&gt;=60,"5",IF(E15&gt;=50,"4", IF(E15&gt;=40,"3",IF(E15&gt;=30,"2","1"))))</f>
        <v>#DIV/0!</v>
      </c>
      <c r="G15" s="16" t="e">
        <f>B15*F15/5</f>
        <v>#DIV/0!</v>
      </c>
      <c r="H15" s="16"/>
    </row>
    <row r="16" spans="1:8" s="45" customFormat="1" ht="64.5" x14ac:dyDescent="0.2">
      <c r="A16" s="12" t="s">
        <v>53</v>
      </c>
      <c r="B16" s="14">
        <v>20</v>
      </c>
      <c r="C16" s="14">
        <v>20</v>
      </c>
      <c r="D16" s="84"/>
      <c r="E16" s="30">
        <f>(D16*100)/C16</f>
        <v>0</v>
      </c>
      <c r="F16" s="34" t="str">
        <f>IF(E16&gt;=85,"5",IF(E16&gt;=80,"4", IF(E16&gt;=75,"3",IF(E16&gt;=70,"2","1"))))</f>
        <v>1</v>
      </c>
      <c r="G16" s="16">
        <f>B16*F16/5</f>
        <v>4</v>
      </c>
      <c r="H16" s="16"/>
    </row>
    <row r="17" spans="1:8" ht="66.75" customHeight="1" x14ac:dyDescent="0.2">
      <c r="A17" s="19" t="s">
        <v>54</v>
      </c>
      <c r="B17" s="17">
        <v>5</v>
      </c>
      <c r="C17" s="17">
        <v>100</v>
      </c>
      <c r="D17" s="46"/>
      <c r="E17" s="30">
        <f t="shared" ref="E17:E21" si="3">(D17*100)/C17</f>
        <v>0</v>
      </c>
      <c r="F17" s="34" t="str">
        <f>IF(E17&gt;=80,"5",IF(E17&gt;=70,"4", IF(E17&gt;=60,"3",IF(E17&gt;=50,"2","1"))))</f>
        <v>1</v>
      </c>
      <c r="G17" s="85">
        <v>2</v>
      </c>
      <c r="H17" s="47"/>
    </row>
    <row r="18" spans="1:8" ht="87" x14ac:dyDescent="0.2">
      <c r="A18" s="19" t="s">
        <v>55</v>
      </c>
      <c r="B18" s="17">
        <v>10</v>
      </c>
      <c r="C18" s="17">
        <v>100</v>
      </c>
      <c r="D18" s="46"/>
      <c r="E18" s="30">
        <f t="shared" si="3"/>
        <v>0</v>
      </c>
      <c r="F18" s="34" t="str">
        <f>IF(E18&gt;=80,"5",IF(E18&gt;=70,"4", IF(E18&gt;=60,"3",IF(E18&gt;=50,"2","1"))))</f>
        <v>1</v>
      </c>
      <c r="G18" s="85">
        <v>10</v>
      </c>
      <c r="H18" s="47"/>
    </row>
    <row r="19" spans="1:8" ht="43.5" x14ac:dyDescent="0.2">
      <c r="A19" s="19" t="s">
        <v>59</v>
      </c>
      <c r="B19" s="17">
        <v>5</v>
      </c>
      <c r="C19" s="17"/>
      <c r="D19" s="46"/>
      <c r="E19" s="30" t="e">
        <f t="shared" si="3"/>
        <v>#DIV/0!</v>
      </c>
      <c r="F19" s="34" t="e">
        <f>IF(E19&gt;=85,"5",IF(E19&gt;=84,"4", IF(E19&gt;=83,"3",IF(E19&gt;=82,"2","1"))))</f>
        <v>#DIV/0!</v>
      </c>
      <c r="G19" s="85">
        <v>5</v>
      </c>
      <c r="H19" s="47"/>
    </row>
    <row r="20" spans="1:8" ht="63.75" x14ac:dyDescent="0.2">
      <c r="A20" s="12" t="s">
        <v>57</v>
      </c>
      <c r="B20" s="14">
        <v>7</v>
      </c>
      <c r="C20" s="14">
        <v>100</v>
      </c>
      <c r="D20" s="46"/>
      <c r="E20" s="30">
        <f t="shared" si="3"/>
        <v>0</v>
      </c>
      <c r="F20" s="34" t="str">
        <f>IF(E20&gt;=90,"5",IF(E20&gt;=85,"4", IF(E20&gt;=80,"3",IF(E20&gt;=75,"2","1"))))</f>
        <v>1</v>
      </c>
      <c r="G20" s="10">
        <f t="shared" ref="G20:G22" si="4">B20*F20/5</f>
        <v>1.4</v>
      </c>
      <c r="H20" s="47"/>
    </row>
    <row r="21" spans="1:8" s="45" customFormat="1" ht="66" customHeight="1" x14ac:dyDescent="0.2">
      <c r="A21" s="12" t="s">
        <v>58</v>
      </c>
      <c r="B21" s="14">
        <v>3</v>
      </c>
      <c r="C21" s="14">
        <v>100</v>
      </c>
      <c r="D21" s="15"/>
      <c r="E21" s="30">
        <f t="shared" si="3"/>
        <v>0</v>
      </c>
      <c r="F21" s="34" t="str">
        <f>IF(E21&gt;=91,"5",IF(E21&gt;=81,"4", IF(E21&gt;=71,"3",IF(E21&gt;=61,"2","1"))))</f>
        <v>1</v>
      </c>
      <c r="G21" s="10">
        <f t="shared" si="4"/>
        <v>0.6</v>
      </c>
      <c r="H21" s="16"/>
    </row>
    <row r="22" spans="1:8" s="45" customFormat="1" ht="41.25" customHeight="1" x14ac:dyDescent="0.2">
      <c r="A22" s="12" t="s">
        <v>47</v>
      </c>
      <c r="B22" s="14">
        <v>5</v>
      </c>
      <c r="C22" s="17" t="s">
        <v>28</v>
      </c>
      <c r="D22" s="46" t="s">
        <v>28</v>
      </c>
      <c r="E22" s="86">
        <v>5</v>
      </c>
      <c r="F22" s="34">
        <v>5</v>
      </c>
      <c r="G22" s="10">
        <f t="shared" si="4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5.5" x14ac:dyDescent="0.2">
      <c r="A24" s="53" t="s">
        <v>56</v>
      </c>
      <c r="B24" s="49">
        <v>7</v>
      </c>
      <c r="C24" s="49">
        <v>100</v>
      </c>
      <c r="D24" s="50">
        <v>60</v>
      </c>
      <c r="E24" s="30">
        <f t="shared" ref="E24:E29" si="5">(D24*100)/C24</f>
        <v>60</v>
      </c>
      <c r="F24" s="34" t="str">
        <f>IF(E24&gt;=60,"5",IF(E24&gt;=55,"4", IF(E24&gt;=50,"3",IF(E24&gt;=45,"2","1"))))</f>
        <v>5</v>
      </c>
      <c r="G24" s="10">
        <f t="shared" ref="G24:G25" si="6">B24*F24/5</f>
        <v>7</v>
      </c>
      <c r="H24" s="51"/>
    </row>
    <row r="25" spans="1:8" s="45" customFormat="1" ht="86.25" x14ac:dyDescent="0.2">
      <c r="A25" s="12" t="s">
        <v>61</v>
      </c>
      <c r="B25" s="14">
        <f>SUM(B26:B29)</f>
        <v>13</v>
      </c>
      <c r="C25" s="14">
        <v>65</v>
      </c>
      <c r="D25" s="84">
        <f>G26+G27+G28+G29</f>
        <v>59</v>
      </c>
      <c r="E25" s="30">
        <f t="shared" si="5"/>
        <v>90.769230769230774</v>
      </c>
      <c r="F25" s="34" t="str">
        <f>IF(E25&gt;=80,"5",IF(E25&gt;=70,"4", IF(E25&gt;=60,"3",IF(E25&gt;=50,"2","1"))))</f>
        <v>5</v>
      </c>
      <c r="G25" s="10">
        <f t="shared" si="6"/>
        <v>13</v>
      </c>
      <c r="H25" s="16"/>
    </row>
    <row r="26" spans="1:8" ht="65.25" x14ac:dyDescent="0.2">
      <c r="A26" s="19" t="s">
        <v>60</v>
      </c>
      <c r="B26" s="17">
        <v>2</v>
      </c>
      <c r="C26" s="17">
        <v>100</v>
      </c>
      <c r="D26" s="15">
        <v>95</v>
      </c>
      <c r="E26" s="30">
        <f t="shared" si="5"/>
        <v>95</v>
      </c>
      <c r="F26" s="34" t="str">
        <f>IF(E26&gt;=95,"5",IF(E26&gt;=90,"4", IF(E26&gt;=85,"3",IF(E26&gt;=80,"2","1"))))</f>
        <v>5</v>
      </c>
      <c r="G26" s="85">
        <f>F26*B26</f>
        <v>10</v>
      </c>
      <c r="H26" s="16"/>
    </row>
    <row r="27" spans="1:8" ht="43.5" x14ac:dyDescent="0.2">
      <c r="A27" s="19" t="s">
        <v>62</v>
      </c>
      <c r="B27" s="17">
        <v>5</v>
      </c>
      <c r="C27" s="17">
        <v>100</v>
      </c>
      <c r="D27" s="46">
        <v>90</v>
      </c>
      <c r="E27" s="30">
        <f t="shared" si="5"/>
        <v>90</v>
      </c>
      <c r="F27" s="34" t="str">
        <f>IF(E27&gt;=90,"5",IF(E27&gt;=80,"4", IF(E27&gt;=70,"3",IF(E27&gt;=60,"2","1"))))</f>
        <v>5</v>
      </c>
      <c r="G27" s="85">
        <f t="shared" ref="G27:G29" si="7">F27*B27</f>
        <v>25</v>
      </c>
      <c r="H27" s="47"/>
    </row>
    <row r="28" spans="1:8" ht="65.25" x14ac:dyDescent="0.2">
      <c r="A28" s="19" t="s">
        <v>63</v>
      </c>
      <c r="B28" s="17">
        <v>3</v>
      </c>
      <c r="C28" s="17">
        <v>100</v>
      </c>
      <c r="D28" s="46">
        <v>80</v>
      </c>
      <c r="E28" s="30">
        <f t="shared" si="5"/>
        <v>80</v>
      </c>
      <c r="F28" s="34" t="str">
        <f>IF(E28&gt;=90,"5",IF(E28&gt;=85,"4", IF(E28&gt;=80,"3",IF(E28&gt;=75,"2","1"))))</f>
        <v>3</v>
      </c>
      <c r="G28" s="85">
        <f t="shared" si="7"/>
        <v>9</v>
      </c>
      <c r="H28" s="47"/>
    </row>
    <row r="29" spans="1:8" ht="65.25" x14ac:dyDescent="0.2">
      <c r="A29" s="19" t="s">
        <v>64</v>
      </c>
      <c r="B29" s="17">
        <v>3</v>
      </c>
      <c r="C29" s="17">
        <v>100</v>
      </c>
      <c r="D29" s="46">
        <v>100</v>
      </c>
      <c r="E29" s="30">
        <f t="shared" si="5"/>
        <v>100</v>
      </c>
      <c r="F29" s="34" t="str">
        <f>IF(E29&gt;=90,"5",IF(E29&gt;=80,"4", IF(E29&gt;=70,"3",IF(E29&gt;=60,"2","1"))))</f>
        <v>5</v>
      </c>
      <c r="G29" s="85">
        <f t="shared" si="7"/>
        <v>15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8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7" t="s">
        <v>22</v>
      </c>
      <c r="B32" s="77"/>
      <c r="C32" s="77"/>
      <c r="D32" s="77"/>
      <c r="E32" s="77"/>
      <c r="F32" s="77"/>
      <c r="G32" s="77"/>
      <c r="H32" s="77"/>
    </row>
    <row r="33" spans="1:8" ht="23.45" customHeight="1" x14ac:dyDescent="0.2">
      <c r="A33" s="6" t="s">
        <v>1</v>
      </c>
      <c r="B33" s="22" t="s">
        <v>32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35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>
        <v>0</v>
      </c>
      <c r="E35" s="16" t="e">
        <f>D35*1000/C35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x14ac:dyDescent="0.2">
      <c r="A36" s="31" t="s">
        <v>24</v>
      </c>
      <c r="B36" s="54" t="s">
        <v>26</v>
      </c>
      <c r="C36" s="32"/>
      <c r="D36" s="33">
        <v>0</v>
      </c>
      <c r="E36" s="16" t="e">
        <f>D36*100000/C36</f>
        <v>#DIV/0!</v>
      </c>
      <c r="F36" s="34" t="e">
        <f>IF(E36&lt;20,"1","0")</f>
        <v>#DIV/0!</v>
      </c>
      <c r="G36" s="34" t="e">
        <f t="shared" ref="G36:G40" si="9">IF(F36="1","ผ่าน","ไม่ผ่าน")</f>
        <v>#DIV/0!</v>
      </c>
      <c r="H36" s="17"/>
    </row>
    <row r="37" spans="1:8" ht="43.5" x14ac:dyDescent="0.2">
      <c r="A37" s="31" t="s">
        <v>27</v>
      </c>
      <c r="B37" s="13" t="s">
        <v>28</v>
      </c>
      <c r="C37" s="32">
        <v>1</v>
      </c>
      <c r="D37" s="33"/>
      <c r="E37" s="16">
        <v>5</v>
      </c>
      <c r="F37" s="34" t="str">
        <f>IF(E37=5,"1","0")</f>
        <v>1</v>
      </c>
      <c r="G37" s="34" t="str">
        <f t="shared" si="9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ref="E38:E39" si="10">D38*100/C38</f>
        <v>#DIV/0!</v>
      </c>
      <c r="F38" s="34" t="e">
        <f>IF(E38&gt;18.5,"1","0")</f>
        <v>#DIV/0!</v>
      </c>
      <c r="G38" s="34" t="e">
        <f t="shared" si="9"/>
        <v>#DIV/0!</v>
      </c>
      <c r="H38" s="17"/>
    </row>
    <row r="39" spans="1:8" s="36" customFormat="1" ht="85.5" x14ac:dyDescent="0.2">
      <c r="A39" s="31" t="s">
        <v>42</v>
      </c>
      <c r="B39" s="55">
        <v>1</v>
      </c>
      <c r="C39" s="32"/>
      <c r="D39" s="33"/>
      <c r="E39" s="16" t="e">
        <f t="shared" si="10"/>
        <v>#DIV/0!</v>
      </c>
      <c r="F39" s="34" t="e">
        <f>IF(E39=100,"1","0")</f>
        <v>#DIV/0!</v>
      </c>
      <c r="G39" s="34" t="e">
        <f t="shared" si="9"/>
        <v>#DIV/0!</v>
      </c>
      <c r="H39" s="17"/>
    </row>
    <row r="40" spans="1:8" s="36" customFormat="1" ht="43.5" x14ac:dyDescent="0.2">
      <c r="A40" s="31" t="s">
        <v>41</v>
      </c>
      <c r="B40" s="55">
        <v>0.1</v>
      </c>
      <c r="C40" s="32">
        <v>1</v>
      </c>
      <c r="D40" s="33"/>
      <c r="E40" s="16">
        <f>D40*100/C40</f>
        <v>0</v>
      </c>
      <c r="F40" s="34" t="str">
        <f>IF(E40=0,"1","0")</f>
        <v>1</v>
      </c>
      <c r="G40" s="34" t="str">
        <f t="shared" si="9"/>
        <v>ผ่าน</v>
      </c>
      <c r="H40" s="17"/>
    </row>
    <row r="41" spans="1:8" s="39" customFormat="1" ht="21" x14ac:dyDescent="0.2">
      <c r="A41" s="56" t="s">
        <v>31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8" t="s">
        <v>15</v>
      </c>
      <c r="B42" s="78"/>
      <c r="C42" s="78"/>
      <c r="D42" s="78"/>
      <c r="E42" s="78"/>
      <c r="F42" s="78"/>
      <c r="G42" s="78"/>
      <c r="H42" s="78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2017-04-26T03:33:56Z</cp:lastPrinted>
  <dcterms:created xsi:type="dcterms:W3CDTF">2016-01-05T02:15:13Z</dcterms:created>
  <dcterms:modified xsi:type="dcterms:W3CDTF">2017-04-26T03:41:53Z</dcterms:modified>
</cp:coreProperties>
</file>