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7665"/>
  </bookViews>
  <sheets>
    <sheet name="cockpit รอบ2" sheetId="4" r:id="rId1"/>
  </sheets>
  <definedNames>
    <definedName name="_xlnm.Print_Titles" localSheetId="0">'cockpit รอบ2'!$4:$5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G21" i="4"/>
  <c r="F21" i="4"/>
  <c r="F12" i="4" l="1"/>
  <c r="F13" i="4"/>
  <c r="G13" i="4"/>
  <c r="E11" i="4"/>
  <c r="E35" i="4"/>
  <c r="E36" i="4"/>
  <c r="E38" i="4"/>
  <c r="E39" i="4"/>
  <c r="E40" i="4"/>
  <c r="D41" i="4"/>
  <c r="E41" i="4"/>
  <c r="F41" i="4"/>
  <c r="D8" i="4"/>
  <c r="C8" i="4"/>
  <c r="F11" i="4"/>
  <c r="E13" i="4"/>
  <c r="E12" i="4" l="1"/>
  <c r="G12" i="4" l="1"/>
  <c r="F36" i="4" l="1"/>
  <c r="G36" i="4" s="1"/>
  <c r="F35" i="4"/>
  <c r="G35" i="4" s="1"/>
  <c r="F39" i="4"/>
  <c r="G39" i="4" s="1"/>
  <c r="F38" i="4"/>
  <c r="G38" i="4" s="1"/>
  <c r="G37" i="4"/>
  <c r="F40" i="4" l="1"/>
  <c r="G40" i="4" s="1"/>
  <c r="F8" i="4" l="1"/>
  <c r="G8" i="4" s="1"/>
  <c r="E29" i="4"/>
  <c r="F29" i="4" s="1"/>
  <c r="G29" i="4" s="1"/>
  <c r="E28" i="4"/>
  <c r="G28" i="4" s="1"/>
  <c r="E27" i="4"/>
  <c r="F27" i="4" s="1"/>
  <c r="G27" i="4" s="1"/>
  <c r="E26" i="4"/>
  <c r="F26" i="4" s="1"/>
  <c r="G26" i="4" s="1"/>
  <c r="B23" i="4"/>
  <c r="E24" i="4"/>
  <c r="F24" i="4" s="1"/>
  <c r="G22" i="4"/>
  <c r="E21" i="4"/>
  <c r="E20" i="4"/>
  <c r="E19" i="4"/>
  <c r="F19" i="4" s="1"/>
  <c r="G19" i="4" s="1"/>
  <c r="E18" i="4"/>
  <c r="F18" i="4" s="1"/>
  <c r="G18" i="4" s="1"/>
  <c r="E17" i="4"/>
  <c r="F17" i="4" s="1"/>
  <c r="E15" i="4"/>
  <c r="F15" i="4" s="1"/>
  <c r="G15" i="4" s="1"/>
  <c r="B14" i="4"/>
  <c r="B9" i="4"/>
  <c r="E8" i="4"/>
  <c r="E7" i="4"/>
  <c r="F7" i="4" s="1"/>
  <c r="G7" i="4" s="1"/>
  <c r="B6" i="4"/>
  <c r="G17" i="4" l="1"/>
  <c r="D16" i="4" s="1"/>
  <c r="E16" i="4" s="1"/>
  <c r="F16" i="4" s="1"/>
  <c r="F20" i="4"/>
  <c r="G20" i="4" s="1"/>
  <c r="G14" i="4" s="1"/>
  <c r="G24" i="4"/>
  <c r="B30" i="4"/>
  <c r="G6" i="4"/>
  <c r="H6" i="4" s="1"/>
  <c r="E25" i="4" l="1"/>
  <c r="F25" i="4" s="1"/>
  <c r="G25" i="4" s="1"/>
  <c r="G23" i="4" s="1"/>
  <c r="G11" i="4"/>
  <c r="D10" i="4"/>
  <c r="E10" i="4" s="1"/>
  <c r="F10" i="4"/>
  <c r="G10" i="4" s="1"/>
  <c r="G9" i="4"/>
  <c r="H9" i="4" s="1"/>
  <c r="H14" i="4" l="1"/>
  <c r="G30" i="4"/>
  <c r="H23" i="4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<sst xmlns="http://schemas.openxmlformats.org/spreadsheetml/2006/main" count="69" uniqueCount="63">
  <si>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</si>
  <si>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</si>
  <si>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</si>
  <si>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</si>
  <si>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</si>
  <si>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</si>
  <si>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</si>
  <si>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</si>
  <si>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</si>
  <si>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</si>
  <si>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</si>
  <si>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</si>
  <si>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</si>
  <si>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</si>
  <si>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</si>
  <si>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</si>
  <si>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</si>
  <si>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</si>
  <si>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</si>
  <si>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</si>
  <si>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</si>
  <si>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</si>
  <si>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</si>
  <si>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</si>
  <si>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</si>
  <si>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</si>
  <si>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</si>
  <si>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</si>
  <si>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</si>
  <si>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</si>
  <si>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</si>
  <si>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</si>
  <si>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</si>
  <si>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</si>
  <si>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</si>
  <si>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</si>
  <si>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</si>
  <si>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</si>
  <si>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</si>
  <si>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</si>
  <si>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</si>
  <si>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</si>
  <si>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</si>
  <si>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</si>
  <si>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</si>
  <si>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</si>
  <si>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</si>
  <si>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</si>
  <si>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</si>
  <si>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</si>
  <si>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</si>
  <si>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</si>
  <si>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</si>
  <si>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</si>
  <si>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</si>
  <si>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</si>
  <si>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</si>
  <si>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</si>
  <si>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</si>
  <si>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</si>
  <si>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t>ผลการประเมินคำรับรองการปฏิบัติราชการ สำหรับหน่วยงาน คปสอ.ห้วยผึ้ง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</si>
  <si>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(ผ่านเกณฑ์ระดับ5 ≥ ร้อยละ 80)</t>
    </r>
  </si>
  <si>
    <t>ระดับ3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</si>
</sst>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407"/>
  <sheetViews>
    <sheetView tabSelected="1" topLeftCell="A27" zoomScaleNormal="100" workbookViewId="0">
      <selection activeCell="B10" sqref="B10"/>
    </sheetView>
  </sheetViews>
  <sheetFormatPr defaultRowHeight="21.75" x14ac:dyDescent="0.2"/>
  <cols>
    <col min="1" max="1" width="38.125" style="37" customWidth="1"/>
    <col min="2" max="2" width="6.25" style="3" customWidth="1"/>
    <col min="3" max="3" width="8.125" style="4" bestFit="1" customWidth="1"/>
    <col min="4" max="4" width="7" style="4" bestFit="1" customWidth="1"/>
    <col min="5" max="5" width="7.875" style="4" bestFit="1" customWidth="1"/>
    <col min="6" max="7" width="7.875" style="5" bestFit="1" customWidth="1"/>
    <col min="8" max="8" width="9.6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x14ac:dyDescent="0.2">
      <c r="A1" s="89" t="s">
        <v>60</v>
      </c>
      <c r="B1" s="89"/>
      <c r="C1" s="89"/>
      <c r="D1" s="89"/>
      <c r="E1" s="89"/>
      <c r="F1" s="89"/>
      <c r="G1" s="89"/>
      <c r="H1" s="89"/>
    </row>
    <row r="2" spans="1:8" x14ac:dyDescent="0.45">
      <c r="A2" s="90" t="s">
        <v>59</v>
      </c>
      <c r="B2" s="90"/>
      <c r="C2" s="90"/>
      <c r="D2" s="90"/>
      <c r="E2" s="90"/>
      <c r="F2" s="90"/>
      <c r="G2" s="90"/>
      <c r="H2" s="90"/>
    </row>
    <row r="3" spans="1:8" x14ac:dyDescent="0.2">
      <c r="A3" s="2" t="s">
        <v>0</v>
      </c>
      <c r="E3" s="5"/>
      <c r="F3" s="4"/>
      <c r="G3" s="4"/>
    </row>
    <row r="4" spans="1:8" x14ac:dyDescent="0.2">
      <c r="A4" s="75" t="s">
        <v>1</v>
      </c>
      <c r="B4" s="77"/>
      <c r="C4" s="91" t="s">
        <v>32</v>
      </c>
      <c r="D4" s="91"/>
      <c r="E4" s="92"/>
      <c r="F4" s="24" t="s">
        <v>35</v>
      </c>
      <c r="G4" s="67" t="s">
        <v>35</v>
      </c>
      <c r="H4" s="22" t="s">
        <v>4</v>
      </c>
    </row>
    <row r="5" spans="1:8" ht="63" x14ac:dyDescent="0.2">
      <c r="A5" s="76"/>
      <c r="B5" s="27" t="s">
        <v>2</v>
      </c>
      <c r="C5" s="70" t="s">
        <v>9</v>
      </c>
      <c r="D5" s="69" t="s">
        <v>10</v>
      </c>
      <c r="E5" s="70" t="s">
        <v>36</v>
      </c>
      <c r="F5" s="71" t="s">
        <v>34</v>
      </c>
      <c r="G5" s="74" t="s">
        <v>37</v>
      </c>
      <c r="H5" s="27" t="s">
        <v>33</v>
      </c>
    </row>
    <row r="6" spans="1:8" x14ac:dyDescent="0.2">
      <c r="A6" s="57" t="s">
        <v>16</v>
      </c>
      <c r="B6" s="58">
        <f>SUM(B7:B8)</f>
        <v>20</v>
      </c>
      <c r="C6" s="58"/>
      <c r="D6" s="59"/>
      <c r="E6" s="61"/>
      <c r="F6" s="60"/>
      <c r="G6" s="60">
        <f>SUM(G7:G8)</f>
        <v>20</v>
      </c>
      <c r="H6" s="60">
        <f>(G6*100)/B6</f>
        <v>100</v>
      </c>
    </row>
    <row r="7" spans="1:8" s="44" customFormat="1" ht="106.5" x14ac:dyDescent="0.2">
      <c r="A7" s="11" t="s">
        <v>61</v>
      </c>
      <c r="B7" s="13">
        <v>10</v>
      </c>
      <c r="C7" s="81">
        <v>6</v>
      </c>
      <c r="D7" s="14">
        <v>5</v>
      </c>
      <c r="E7" s="29">
        <f>(D7*100)/C7</f>
        <v>83.333333333333329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 x14ac:dyDescent="0.2">
      <c r="A8" s="11" t="s">
        <v>49</v>
      </c>
      <c r="B8" s="13">
        <v>10</v>
      </c>
      <c r="C8" s="72">
        <f>C41</f>
        <v>6</v>
      </c>
      <c r="D8" s="73">
        <f>D41</f>
        <v>5</v>
      </c>
      <c r="E8" s="29">
        <f>(D8*100)/C8</f>
        <v>83.333333333333329</v>
      </c>
      <c r="F8" s="64" t="str">
        <f>$F$41</f>
        <v>5</v>
      </c>
      <c r="G8" s="15">
        <f>B8*F8/5</f>
        <v>10</v>
      </c>
      <c r="H8" s="15"/>
    </row>
    <row r="9" spans="1:8" x14ac:dyDescent="0.2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 x14ac:dyDescent="0.2">
      <c r="A10" s="11" t="s">
        <v>45</v>
      </c>
      <c r="B10" s="13">
        <v>13</v>
      </c>
      <c r="C10" s="16"/>
      <c r="D10" s="79">
        <f>G11+G12+G13</f>
        <v>65</v>
      </c>
      <c r="E10" s="29">
        <f>$D$10</f>
        <v>65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 x14ac:dyDescent="0.2">
      <c r="A11" s="42" t="s">
        <v>51</v>
      </c>
      <c r="B11" s="43">
        <v>5</v>
      </c>
      <c r="C11" s="43">
        <v>5</v>
      </c>
      <c r="D11" s="14">
        <v>5</v>
      </c>
      <c r="E11" s="29">
        <f>(D11*100)/C11</f>
        <v>100</v>
      </c>
      <c r="F11" s="33" t="str">
        <f>IF(E11&gt;=90,"5",IF(E11&gt;=80,"4", IF(E11&gt;=70,"3",IF(E11&gt;=60,"2","1"))))</f>
        <v>5</v>
      </c>
      <c r="G11" s="78">
        <f>B11*F11</f>
        <v>25</v>
      </c>
      <c r="H11" s="15"/>
    </row>
    <row r="12" spans="1:8" ht="43.5" x14ac:dyDescent="0.2">
      <c r="A12" s="42" t="s">
        <v>58</v>
      </c>
      <c r="B12" s="43">
        <v>5</v>
      </c>
      <c r="C12" s="43">
        <v>5</v>
      </c>
      <c r="D12" s="14">
        <v>5</v>
      </c>
      <c r="E12" s="29">
        <f>(D12*100)/C12</f>
        <v>100</v>
      </c>
      <c r="F12" s="33" t="str">
        <f>IF(E12&gt;=90,"5",IF(E12&gt;=81,"4", IF(E12&gt;=71,"3",IF(E12&gt;=61,"2","1"))))</f>
        <v>5</v>
      </c>
      <c r="G12" s="78">
        <f>B12*F12</f>
        <v>25</v>
      </c>
      <c r="H12" s="15"/>
    </row>
    <row r="13" spans="1:8" ht="67.5" customHeight="1" x14ac:dyDescent="0.2">
      <c r="A13" s="42" t="s">
        <v>52</v>
      </c>
      <c r="B13" s="43">
        <v>3</v>
      </c>
      <c r="C13" s="80">
        <v>3</v>
      </c>
      <c r="D13" s="45">
        <v>5</v>
      </c>
      <c r="E13" s="29">
        <f>(D13*100)/C13</f>
        <v>166.66666666666666</v>
      </c>
      <c r="F13" s="33" t="str">
        <f>IF(E13&gt;=90,"5",IF(E13&gt;=80,"4", IF(E13&gt;=70,"3",IF(E13&gt;=60,"2","1"))))</f>
        <v>5</v>
      </c>
      <c r="G13" s="78">
        <f>B13*F13</f>
        <v>15</v>
      </c>
      <c r="H13" s="15"/>
    </row>
    <row r="14" spans="1:8" ht="24.75" customHeight="1" x14ac:dyDescent="0.2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46</v>
      </c>
      <c r="H14" s="9">
        <f>(G14*100)/B14</f>
        <v>97.872340425531917</v>
      </c>
    </row>
    <row r="15" spans="1:8" s="44" customFormat="1" ht="109.15" customHeight="1" x14ac:dyDescent="0.2">
      <c r="A15" s="11" t="s">
        <v>50</v>
      </c>
      <c r="B15" s="13">
        <v>12</v>
      </c>
      <c r="C15" s="13">
        <v>10</v>
      </c>
      <c r="D15" s="19">
        <v>9</v>
      </c>
      <c r="E15" s="29">
        <f>(D15*100)/C15</f>
        <v>90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42.75" x14ac:dyDescent="0.2">
      <c r="A16" s="11" t="s">
        <v>48</v>
      </c>
      <c r="B16" s="13">
        <v>20</v>
      </c>
      <c r="C16" s="13">
        <v>20</v>
      </c>
      <c r="D16" s="79">
        <f>G17+G18+G19</f>
        <v>20</v>
      </c>
      <c r="E16" s="29">
        <f>(D16*100)/C16</f>
        <v>100</v>
      </c>
      <c r="F16" s="33" t="str">
        <f>IF(E16&gt;=85,"5",IF(E16&gt;=80,"4", IF(E16&gt;=75,"3",IF(E16&gt;=70,"2","1"))))</f>
        <v>5</v>
      </c>
      <c r="G16" s="15">
        <f>B16*F16/5</f>
        <v>20</v>
      </c>
      <c r="H16" s="15"/>
    </row>
    <row r="17" spans="1:8" ht="70.5" customHeight="1" x14ac:dyDescent="0.2">
      <c r="A17" s="82" t="s">
        <v>44</v>
      </c>
      <c r="B17" s="83">
        <v>5</v>
      </c>
      <c r="C17" s="83">
        <v>100</v>
      </c>
      <c r="D17" s="84">
        <v>86</v>
      </c>
      <c r="E17" s="85">
        <f t="shared" ref="E17:E21" si="0">(D17*100)/C17</f>
        <v>86</v>
      </c>
      <c r="F17" s="86" t="str">
        <f>IF(E17&gt;=80,"5",IF(E17&gt;=70,"4", IF(E17&gt;=60,"3",IF(E17&gt;=50,"2","1"))))</f>
        <v>5</v>
      </c>
      <c r="G17" s="87">
        <f>F17*B17/5</f>
        <v>5</v>
      </c>
      <c r="H17" s="46"/>
    </row>
    <row r="18" spans="1:8" ht="87" x14ac:dyDescent="0.2">
      <c r="A18" s="82" t="s">
        <v>43</v>
      </c>
      <c r="B18" s="83">
        <v>10</v>
      </c>
      <c r="C18" s="83">
        <v>100</v>
      </c>
      <c r="D18" s="84">
        <v>89</v>
      </c>
      <c r="E18" s="85">
        <f t="shared" si="0"/>
        <v>89</v>
      </c>
      <c r="F18" s="86" t="str">
        <f>IF(E18&gt;=80,"5",IF(E18&gt;=70,"4", IF(E18&gt;=60,"3",IF(E18&gt;=50,"2","1"))))</f>
        <v>5</v>
      </c>
      <c r="G18" s="87">
        <f>F18*B18/5</f>
        <v>10</v>
      </c>
      <c r="H18" s="46"/>
    </row>
    <row r="19" spans="1:8" ht="65.25" x14ac:dyDescent="0.2">
      <c r="A19" s="82" t="s">
        <v>42</v>
      </c>
      <c r="B19" s="83">
        <v>5</v>
      </c>
      <c r="C19" s="83">
        <v>7</v>
      </c>
      <c r="D19" s="84">
        <v>7</v>
      </c>
      <c r="E19" s="85">
        <f t="shared" si="0"/>
        <v>100</v>
      </c>
      <c r="F19" s="86" t="str">
        <f>IF(E19&gt;=85,"5",IF(E19&gt;=84,"4", IF(E19&gt;=83,"3",IF(E19&gt;=82,"2","1"))))</f>
        <v>5</v>
      </c>
      <c r="G19" s="87">
        <f>F19*B19/5</f>
        <v>5</v>
      </c>
      <c r="H19" s="46"/>
    </row>
    <row r="20" spans="1:8" ht="69.75" customHeight="1" x14ac:dyDescent="0.2">
      <c r="A20" s="11" t="s">
        <v>46</v>
      </c>
      <c r="B20" s="13">
        <v>7</v>
      </c>
      <c r="C20" s="13">
        <v>100</v>
      </c>
      <c r="D20" s="45">
        <v>100</v>
      </c>
      <c r="E20" s="29">
        <f t="shared" si="0"/>
        <v>100</v>
      </c>
      <c r="F20" s="33" t="str">
        <f>IF(E20&gt;=90,"5",IF(E20&gt;=85,"4", IF(E20&gt;=80,"3",IF(E20&gt;=75,"2","1"))))</f>
        <v>5</v>
      </c>
      <c r="G20" s="9">
        <f t="shared" ref="G20:G22" si="1">B20*F20/5</f>
        <v>7</v>
      </c>
      <c r="H20" s="46"/>
    </row>
    <row r="21" spans="1:8" s="44" customFormat="1" ht="71.25" customHeight="1" x14ac:dyDescent="0.2">
      <c r="A21" s="11" t="s">
        <v>56</v>
      </c>
      <c r="B21" s="13">
        <v>3</v>
      </c>
      <c r="C21" s="13">
        <v>100</v>
      </c>
      <c r="D21" s="14">
        <v>95</v>
      </c>
      <c r="E21" s="29">
        <f t="shared" si="0"/>
        <v>95</v>
      </c>
      <c r="F21" s="33" t="str">
        <f>IF(E21&gt;=91,"5",IF(E21&gt;=81,"4", IF(E21&gt;=71,"3",IF(E21&gt;=61,"2","1"))))</f>
        <v>5</v>
      </c>
      <c r="G21" s="9">
        <f>B21*F21/5</f>
        <v>3</v>
      </c>
      <c r="H21" s="15"/>
    </row>
    <row r="22" spans="1:8" s="44" customFormat="1" ht="42.75" customHeight="1" x14ac:dyDescent="0.2">
      <c r="A22" s="11" t="s">
        <v>47</v>
      </c>
      <c r="B22" s="13">
        <v>5</v>
      </c>
      <c r="C22" s="13">
        <v>5</v>
      </c>
      <c r="D22" s="14">
        <v>4</v>
      </c>
      <c r="E22" s="29">
        <v>4</v>
      </c>
      <c r="F22" s="33">
        <v>4</v>
      </c>
      <c r="G22" s="9">
        <f t="shared" si="1"/>
        <v>4</v>
      </c>
      <c r="H22" s="15"/>
    </row>
    <row r="23" spans="1:8" s="44" customFormat="1" ht="21" x14ac:dyDescent="0.2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20</v>
      </c>
      <c r="H23" s="9">
        <f>(G23*100)/B23</f>
        <v>100</v>
      </c>
    </row>
    <row r="24" spans="1:8" s="51" customFormat="1" ht="107.25" x14ac:dyDescent="0.2">
      <c r="A24" s="52" t="s">
        <v>57</v>
      </c>
      <c r="B24" s="48">
        <v>7</v>
      </c>
      <c r="C24" s="48">
        <v>300</v>
      </c>
      <c r="D24" s="49">
        <v>290</v>
      </c>
      <c r="E24" s="29">
        <f t="shared" ref="E24:E29" si="2">(D24*100)/C24</f>
        <v>96.666666666666671</v>
      </c>
      <c r="F24" s="33" t="str">
        <f>IF(E24&gt;=80,"5",IF(E24&gt;=70,"4", IF(E24&gt;=60,"3",IF(E24&gt;=50,"2","1"))))</f>
        <v>5</v>
      </c>
      <c r="G24" s="9">
        <f t="shared" ref="G24:G25" si="3">B24*F24/5</f>
        <v>7</v>
      </c>
      <c r="H24" s="50"/>
    </row>
    <row r="25" spans="1:8" s="44" customFormat="1" ht="63.75" x14ac:dyDescent="0.2">
      <c r="A25" s="11" t="s">
        <v>53</v>
      </c>
      <c r="B25" s="13">
        <v>13</v>
      </c>
      <c r="C25" s="13">
        <v>75</v>
      </c>
      <c r="D25" s="79">
        <v>65</v>
      </c>
      <c r="E25" s="29">
        <f t="shared" si="2"/>
        <v>86.666666666666671</v>
      </c>
      <c r="F25" s="33" t="str">
        <f>IF(E25&gt;=80,"5",IF(E25&gt;=70,"4", IF(E25&gt;=60,"3",IF(E25&gt;=50,"2","1"))))</f>
        <v>5</v>
      </c>
      <c r="G25" s="9">
        <f t="shared" si="3"/>
        <v>13</v>
      </c>
      <c r="H25" s="15"/>
    </row>
    <row r="26" spans="1:8" ht="65.25" x14ac:dyDescent="0.2">
      <c r="A26" s="18" t="s">
        <v>54</v>
      </c>
      <c r="B26" s="16">
        <v>2</v>
      </c>
      <c r="C26" s="88">
        <v>100</v>
      </c>
      <c r="D26" s="32">
        <v>100</v>
      </c>
      <c r="E26" s="29">
        <f t="shared" si="2"/>
        <v>100</v>
      </c>
      <c r="F26" s="33" t="str">
        <f>IF(E26&gt;=95,"5",IF(E26&gt;=90,"4", IF(E26&gt;=85,"3",IF(E26&gt;=80,"2","1"))))</f>
        <v>5</v>
      </c>
      <c r="G26" s="78">
        <f>F26*B26</f>
        <v>10</v>
      </c>
      <c r="H26" s="15"/>
    </row>
    <row r="27" spans="1:8" ht="48" customHeight="1" x14ac:dyDescent="0.2">
      <c r="A27" s="18" t="s">
        <v>39</v>
      </c>
      <c r="B27" s="16">
        <v>5</v>
      </c>
      <c r="C27" s="16">
        <v>100</v>
      </c>
      <c r="D27" s="45">
        <v>99</v>
      </c>
      <c r="E27" s="29">
        <f t="shared" si="2"/>
        <v>99</v>
      </c>
      <c r="F27" s="33" t="str">
        <f>IF(E27&gt;=90,"5",IF(E27&gt;=80,"4", IF(E27&gt;=70,"3",IF(E27&gt;=60,"2","1"))))</f>
        <v>5</v>
      </c>
      <c r="G27" s="78">
        <f t="shared" ref="G27:G29" si="4">F27*B27</f>
        <v>25</v>
      </c>
      <c r="H27" s="46"/>
    </row>
    <row r="28" spans="1:8" ht="65.25" x14ac:dyDescent="0.2">
      <c r="A28" s="18" t="s">
        <v>55</v>
      </c>
      <c r="B28" s="16">
        <v>5</v>
      </c>
      <c r="C28" s="16">
        <v>100</v>
      </c>
      <c r="D28" s="45">
        <v>70</v>
      </c>
      <c r="E28" s="29">
        <f t="shared" si="2"/>
        <v>70</v>
      </c>
      <c r="F28" s="33">
        <v>3</v>
      </c>
      <c r="G28" s="78">
        <f t="shared" si="4"/>
        <v>15</v>
      </c>
      <c r="H28" s="46"/>
    </row>
    <row r="29" spans="1:8" ht="65.25" x14ac:dyDescent="0.2">
      <c r="A29" s="18" t="s">
        <v>38</v>
      </c>
      <c r="B29" s="16">
        <v>3</v>
      </c>
      <c r="C29" s="16">
        <v>100</v>
      </c>
      <c r="D29" s="45">
        <v>95</v>
      </c>
      <c r="E29" s="29">
        <f t="shared" si="2"/>
        <v>95</v>
      </c>
      <c r="F29" s="33" t="str">
        <f>IF(E29&gt;=90,"5",IF(E29&gt;=80,"4", IF(E29&gt;=70,"3",IF(E29&gt;=60,"2","1"))))</f>
        <v>5</v>
      </c>
      <c r="G29" s="78">
        <f t="shared" si="4"/>
        <v>15</v>
      </c>
      <c r="H29" s="46"/>
    </row>
    <row r="30" spans="1:8" x14ac:dyDescent="0.2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99</v>
      </c>
      <c r="H30" s="65"/>
    </row>
    <row r="31" spans="1:8" s="38" customFormat="1" ht="14.25" customHeight="1" x14ac:dyDescent="0.2">
      <c r="A31" s="20"/>
      <c r="B31" s="3"/>
      <c r="C31" s="4"/>
      <c r="D31" s="4"/>
      <c r="E31" s="4"/>
      <c r="F31" s="4"/>
      <c r="G31" s="4"/>
      <c r="H31" s="4"/>
    </row>
    <row r="32" spans="1:8" x14ac:dyDescent="0.2">
      <c r="A32" s="93" t="s">
        <v>21</v>
      </c>
      <c r="B32" s="93"/>
      <c r="C32" s="93"/>
      <c r="D32" s="93"/>
      <c r="E32" s="93"/>
      <c r="F32" s="93"/>
      <c r="G32" s="93"/>
      <c r="H32" s="93"/>
    </row>
    <row r="33" spans="1:8" x14ac:dyDescent="0.2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8"/>
    </row>
    <row r="34" spans="1:8" x14ac:dyDescent="0.2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 x14ac:dyDescent="0.2">
      <c r="A35" s="30" t="s">
        <v>22</v>
      </c>
      <c r="B35" s="12" t="s">
        <v>24</v>
      </c>
      <c r="C35" s="31">
        <v>132</v>
      </c>
      <c r="D35" s="32">
        <v>0</v>
      </c>
      <c r="E35" s="15">
        <f>D35*1000/C35</f>
        <v>0</v>
      </c>
      <c r="F35" s="33" t="str">
        <f>IF(E35&lt;4,"1","0")</f>
        <v>1</v>
      </c>
      <c r="G35" s="33" t="str">
        <f>IF(F35="1","ผ่าน","ไม่ผ่าน")</f>
        <v>ผ่าน</v>
      </c>
      <c r="H35" s="16"/>
    </row>
    <row r="36" spans="1:8" s="35" customFormat="1" ht="24.75" customHeight="1" x14ac:dyDescent="0.2">
      <c r="A36" s="30" t="s">
        <v>23</v>
      </c>
      <c r="B36" s="53" t="s">
        <v>25</v>
      </c>
      <c r="C36" s="31">
        <v>132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ref="G36:G40" si="5">IF(F36="1","ผ่าน","ไม่ผ่าน")</f>
        <v>ผ่าน</v>
      </c>
      <c r="H36" s="16"/>
    </row>
    <row r="37" spans="1:8" ht="48" customHeight="1" x14ac:dyDescent="0.2">
      <c r="A37" s="30" t="s">
        <v>26</v>
      </c>
      <c r="B37" s="12" t="s">
        <v>27</v>
      </c>
      <c r="C37" s="31" t="s">
        <v>27</v>
      </c>
      <c r="D37" s="32" t="s">
        <v>62</v>
      </c>
      <c r="E37" s="15" t="s">
        <v>62</v>
      </c>
      <c r="F37" s="33">
        <v>0</v>
      </c>
      <c r="G37" s="33" t="str">
        <f t="shared" si="5"/>
        <v>ไม่ผ่าน</v>
      </c>
      <c r="H37" s="16"/>
    </row>
    <row r="38" spans="1:8" ht="43.5" x14ac:dyDescent="0.2">
      <c r="A38" s="30" t="s">
        <v>28</v>
      </c>
      <c r="B38" s="12" t="s">
        <v>29</v>
      </c>
      <c r="C38" s="31">
        <v>53895</v>
      </c>
      <c r="D38" s="32">
        <v>13978</v>
      </c>
      <c r="E38" s="15">
        <f>D38*100/C38</f>
        <v>25.935615548752203</v>
      </c>
      <c r="F38" s="33" t="str">
        <f>IF(E38&gt;18.5,"1","0")</f>
        <v>1</v>
      </c>
      <c r="G38" s="33" t="str">
        <f t="shared" si="5"/>
        <v>ผ่าน</v>
      </c>
      <c r="H38" s="16"/>
    </row>
    <row r="39" spans="1:8" s="35" customFormat="1" ht="85.5" x14ac:dyDescent="0.2">
      <c r="A39" s="30" t="s">
        <v>40</v>
      </c>
      <c r="B39" s="54">
        <v>1</v>
      </c>
      <c r="C39" s="31">
        <v>7</v>
      </c>
      <c r="D39" s="32">
        <v>7</v>
      </c>
      <c r="E39" s="15">
        <f>D39*100/C39</f>
        <v>100</v>
      </c>
      <c r="F39" s="33" t="str">
        <f>IF(E39=100,"1","0")</f>
        <v>1</v>
      </c>
      <c r="G39" s="33" t="str">
        <f t="shared" si="5"/>
        <v>ผ่าน</v>
      </c>
      <c r="H39" s="16"/>
    </row>
    <row r="40" spans="1:8" s="35" customFormat="1" ht="43.5" x14ac:dyDescent="0.2">
      <c r="A40" s="30" t="s">
        <v>41</v>
      </c>
      <c r="B40" s="54">
        <v>0.1</v>
      </c>
      <c r="C40" s="31">
        <v>1</v>
      </c>
      <c r="D40" s="32">
        <v>0</v>
      </c>
      <c r="E40" s="15">
        <f>D40*100/C40</f>
        <v>0</v>
      </c>
      <c r="F40" s="33" t="str">
        <f>IF(E40=0,"1","0")</f>
        <v>1</v>
      </c>
      <c r="G40" s="33" t="str">
        <f t="shared" si="5"/>
        <v>ผ่าน</v>
      </c>
      <c r="H40" s="16"/>
    </row>
    <row r="41" spans="1:8" s="38" customFormat="1" ht="21" x14ac:dyDescent="0.2">
      <c r="A41" s="55" t="s">
        <v>30</v>
      </c>
      <c r="B41" s="47" t="s">
        <v>20</v>
      </c>
      <c r="C41" s="36">
        <v>6</v>
      </c>
      <c r="D41" s="56">
        <f>F35+F36+F37+F38+F39+F40</f>
        <v>5</v>
      </c>
      <c r="E41" s="9">
        <f>D41*100/C41</f>
        <v>83.333333333333329</v>
      </c>
      <c r="F41" s="66" t="str">
        <f>IF(E41&gt;=80,"5",IF(E41&gt;=75,"4", IF(E41&gt;=70,"3",IF(E41&gt;=65,"2","1"))))</f>
        <v>5</v>
      </c>
      <c r="G41" s="8"/>
      <c r="H41" s="8"/>
    </row>
    <row r="42" spans="1:8" s="38" customFormat="1" ht="21" x14ac:dyDescent="0.2">
      <c r="A42" s="94" t="s">
        <v>15</v>
      </c>
      <c r="B42" s="94"/>
      <c r="C42" s="94"/>
      <c r="D42" s="94"/>
      <c r="E42" s="94"/>
      <c r="F42" s="94"/>
      <c r="G42" s="94"/>
      <c r="H42" s="94"/>
    </row>
    <row r="43" spans="1:8" s="38" customFormat="1" ht="17.25" x14ac:dyDescent="0.2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 x14ac:dyDescent="0.2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 x14ac:dyDescent="0.2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 x14ac:dyDescent="0.2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 x14ac:dyDescent="0.2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 x14ac:dyDescent="0.2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 x14ac:dyDescent="0.2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 x14ac:dyDescent="0.2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 x14ac:dyDescent="0.2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 x14ac:dyDescent="0.2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 x14ac:dyDescent="0.2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 x14ac:dyDescent="0.2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 x14ac:dyDescent="0.2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 x14ac:dyDescent="0.2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 x14ac:dyDescent="0.2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 x14ac:dyDescent="0.2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 x14ac:dyDescent="0.2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 x14ac:dyDescent="0.2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 x14ac:dyDescent="0.2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 x14ac:dyDescent="0.2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 x14ac:dyDescent="0.2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 x14ac:dyDescent="0.2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 x14ac:dyDescent="0.2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 x14ac:dyDescent="0.2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 x14ac:dyDescent="0.2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 x14ac:dyDescent="0.2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 x14ac:dyDescent="0.2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 x14ac:dyDescent="0.2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 x14ac:dyDescent="0.2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 x14ac:dyDescent="0.2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 x14ac:dyDescent="0.2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 x14ac:dyDescent="0.2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 x14ac:dyDescent="0.2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 x14ac:dyDescent="0.2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 x14ac:dyDescent="0.2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 x14ac:dyDescent="0.2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 x14ac:dyDescent="0.2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 x14ac:dyDescent="0.2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 x14ac:dyDescent="0.2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 x14ac:dyDescent="0.2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 x14ac:dyDescent="0.2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 x14ac:dyDescent="0.2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 x14ac:dyDescent="0.2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 x14ac:dyDescent="0.2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 x14ac:dyDescent="0.2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 x14ac:dyDescent="0.2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 x14ac:dyDescent="0.2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 x14ac:dyDescent="0.2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 x14ac:dyDescent="0.2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 x14ac:dyDescent="0.2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 x14ac:dyDescent="0.2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 x14ac:dyDescent="0.2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 x14ac:dyDescent="0.2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 x14ac:dyDescent="0.2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 x14ac:dyDescent="0.2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 x14ac:dyDescent="0.2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 x14ac:dyDescent="0.2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 x14ac:dyDescent="0.2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 x14ac:dyDescent="0.2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 x14ac:dyDescent="0.2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 x14ac:dyDescent="0.2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 x14ac:dyDescent="0.2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 x14ac:dyDescent="0.2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 x14ac:dyDescent="0.2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 x14ac:dyDescent="0.2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 x14ac:dyDescent="0.2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 x14ac:dyDescent="0.2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 x14ac:dyDescent="0.2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 x14ac:dyDescent="0.2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 x14ac:dyDescent="0.2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 x14ac:dyDescent="0.2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 x14ac:dyDescent="0.2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 x14ac:dyDescent="0.2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 x14ac:dyDescent="0.2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 x14ac:dyDescent="0.2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 x14ac:dyDescent="0.2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 x14ac:dyDescent="0.2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 x14ac:dyDescent="0.2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 x14ac:dyDescent="0.2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 x14ac:dyDescent="0.2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 x14ac:dyDescent="0.2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 x14ac:dyDescent="0.2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 x14ac:dyDescent="0.2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 x14ac:dyDescent="0.2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 x14ac:dyDescent="0.2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 x14ac:dyDescent="0.2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 x14ac:dyDescent="0.2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 x14ac:dyDescent="0.2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 x14ac:dyDescent="0.2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 x14ac:dyDescent="0.2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 x14ac:dyDescent="0.2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 x14ac:dyDescent="0.2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 x14ac:dyDescent="0.2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 x14ac:dyDescent="0.2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 x14ac:dyDescent="0.2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 x14ac:dyDescent="0.2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 x14ac:dyDescent="0.2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 x14ac:dyDescent="0.2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 x14ac:dyDescent="0.2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 x14ac:dyDescent="0.2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 x14ac:dyDescent="0.2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 x14ac:dyDescent="0.2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 x14ac:dyDescent="0.2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 x14ac:dyDescent="0.2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 x14ac:dyDescent="0.2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 x14ac:dyDescent="0.2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 x14ac:dyDescent="0.2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 x14ac:dyDescent="0.2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 x14ac:dyDescent="0.2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 x14ac:dyDescent="0.2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 x14ac:dyDescent="0.2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 x14ac:dyDescent="0.2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 x14ac:dyDescent="0.2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 x14ac:dyDescent="0.2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 x14ac:dyDescent="0.2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 x14ac:dyDescent="0.2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 x14ac:dyDescent="0.2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 x14ac:dyDescent="0.2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 x14ac:dyDescent="0.2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 x14ac:dyDescent="0.2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 x14ac:dyDescent="0.2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 x14ac:dyDescent="0.2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 x14ac:dyDescent="0.2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 x14ac:dyDescent="0.2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 x14ac:dyDescent="0.2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 x14ac:dyDescent="0.2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 x14ac:dyDescent="0.2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 x14ac:dyDescent="0.2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 x14ac:dyDescent="0.2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 x14ac:dyDescent="0.2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 x14ac:dyDescent="0.2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 x14ac:dyDescent="0.2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 x14ac:dyDescent="0.2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 x14ac:dyDescent="0.2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 x14ac:dyDescent="0.2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 x14ac:dyDescent="0.2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 x14ac:dyDescent="0.2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 x14ac:dyDescent="0.2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 x14ac:dyDescent="0.2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 x14ac:dyDescent="0.2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 x14ac:dyDescent="0.2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 x14ac:dyDescent="0.2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 x14ac:dyDescent="0.2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 x14ac:dyDescent="0.2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 x14ac:dyDescent="0.2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 x14ac:dyDescent="0.2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 x14ac:dyDescent="0.2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 x14ac:dyDescent="0.2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 x14ac:dyDescent="0.2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 x14ac:dyDescent="0.2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 x14ac:dyDescent="0.2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 x14ac:dyDescent="0.2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 x14ac:dyDescent="0.2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 x14ac:dyDescent="0.2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 x14ac:dyDescent="0.2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 x14ac:dyDescent="0.2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 x14ac:dyDescent="0.2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 x14ac:dyDescent="0.2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 x14ac:dyDescent="0.2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 x14ac:dyDescent="0.2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 x14ac:dyDescent="0.2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 x14ac:dyDescent="0.2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 x14ac:dyDescent="0.2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 x14ac:dyDescent="0.2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 x14ac:dyDescent="0.2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 x14ac:dyDescent="0.2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 x14ac:dyDescent="0.2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 x14ac:dyDescent="0.2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 x14ac:dyDescent="0.2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 x14ac:dyDescent="0.2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 x14ac:dyDescent="0.2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 x14ac:dyDescent="0.2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 x14ac:dyDescent="0.2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 x14ac:dyDescent="0.2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 x14ac:dyDescent="0.2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 x14ac:dyDescent="0.2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 x14ac:dyDescent="0.2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 x14ac:dyDescent="0.2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 x14ac:dyDescent="0.2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 x14ac:dyDescent="0.2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 x14ac:dyDescent="0.2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 x14ac:dyDescent="0.2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 x14ac:dyDescent="0.2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 x14ac:dyDescent="0.2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 x14ac:dyDescent="0.2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 x14ac:dyDescent="0.2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 x14ac:dyDescent="0.2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 x14ac:dyDescent="0.2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 x14ac:dyDescent="0.2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 x14ac:dyDescent="0.2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 x14ac:dyDescent="0.2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 x14ac:dyDescent="0.2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 x14ac:dyDescent="0.2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 x14ac:dyDescent="0.2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 x14ac:dyDescent="0.2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 x14ac:dyDescent="0.2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 x14ac:dyDescent="0.2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 x14ac:dyDescent="0.2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 x14ac:dyDescent="0.2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 x14ac:dyDescent="0.2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 x14ac:dyDescent="0.2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 x14ac:dyDescent="0.2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 x14ac:dyDescent="0.2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 x14ac:dyDescent="0.2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 x14ac:dyDescent="0.2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 x14ac:dyDescent="0.2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 x14ac:dyDescent="0.2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 x14ac:dyDescent="0.2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 x14ac:dyDescent="0.2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 x14ac:dyDescent="0.2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 x14ac:dyDescent="0.2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 x14ac:dyDescent="0.2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 x14ac:dyDescent="0.2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 x14ac:dyDescent="0.2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 x14ac:dyDescent="0.2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 x14ac:dyDescent="0.2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 x14ac:dyDescent="0.2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 x14ac:dyDescent="0.2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 x14ac:dyDescent="0.2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 x14ac:dyDescent="0.2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 x14ac:dyDescent="0.2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 x14ac:dyDescent="0.2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 x14ac:dyDescent="0.2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 x14ac:dyDescent="0.2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 x14ac:dyDescent="0.2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 x14ac:dyDescent="0.2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 x14ac:dyDescent="0.2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 x14ac:dyDescent="0.2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 x14ac:dyDescent="0.2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 x14ac:dyDescent="0.2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 x14ac:dyDescent="0.2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 x14ac:dyDescent="0.2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 x14ac:dyDescent="0.2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 x14ac:dyDescent="0.2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 x14ac:dyDescent="0.2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 x14ac:dyDescent="0.2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 x14ac:dyDescent="0.2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 x14ac:dyDescent="0.2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 x14ac:dyDescent="0.2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 x14ac:dyDescent="0.2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 x14ac:dyDescent="0.2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 x14ac:dyDescent="0.2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 x14ac:dyDescent="0.2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 x14ac:dyDescent="0.2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 x14ac:dyDescent="0.2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 x14ac:dyDescent="0.2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 x14ac:dyDescent="0.2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 x14ac:dyDescent="0.2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 x14ac:dyDescent="0.2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 x14ac:dyDescent="0.2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 x14ac:dyDescent="0.2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 x14ac:dyDescent="0.2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 x14ac:dyDescent="0.2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 x14ac:dyDescent="0.2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 x14ac:dyDescent="0.2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 x14ac:dyDescent="0.2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 x14ac:dyDescent="0.2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 x14ac:dyDescent="0.2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 x14ac:dyDescent="0.2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 x14ac:dyDescent="0.2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 x14ac:dyDescent="0.2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 x14ac:dyDescent="0.2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 x14ac:dyDescent="0.2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 x14ac:dyDescent="0.2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 x14ac:dyDescent="0.2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 x14ac:dyDescent="0.2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 x14ac:dyDescent="0.2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 x14ac:dyDescent="0.2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 x14ac:dyDescent="0.2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 x14ac:dyDescent="0.2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 x14ac:dyDescent="0.2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 x14ac:dyDescent="0.2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 x14ac:dyDescent="0.2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 x14ac:dyDescent="0.2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 x14ac:dyDescent="0.2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 x14ac:dyDescent="0.2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 x14ac:dyDescent="0.2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 x14ac:dyDescent="0.2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 x14ac:dyDescent="0.2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 x14ac:dyDescent="0.2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 x14ac:dyDescent="0.2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 x14ac:dyDescent="0.2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 x14ac:dyDescent="0.2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 x14ac:dyDescent="0.2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 x14ac:dyDescent="0.2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 x14ac:dyDescent="0.2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 x14ac:dyDescent="0.2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 x14ac:dyDescent="0.2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 x14ac:dyDescent="0.2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 x14ac:dyDescent="0.2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 x14ac:dyDescent="0.2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 x14ac:dyDescent="0.2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 x14ac:dyDescent="0.2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 x14ac:dyDescent="0.2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 x14ac:dyDescent="0.2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 x14ac:dyDescent="0.2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 x14ac:dyDescent="0.2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 x14ac:dyDescent="0.2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 x14ac:dyDescent="0.2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 x14ac:dyDescent="0.2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 x14ac:dyDescent="0.2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 x14ac:dyDescent="0.2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 x14ac:dyDescent="0.2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 x14ac:dyDescent="0.2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 x14ac:dyDescent="0.2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 x14ac:dyDescent="0.2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 x14ac:dyDescent="0.2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 x14ac:dyDescent="0.2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 x14ac:dyDescent="0.2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 x14ac:dyDescent="0.2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 x14ac:dyDescent="0.2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 x14ac:dyDescent="0.2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 x14ac:dyDescent="0.2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 x14ac:dyDescent="0.2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 x14ac:dyDescent="0.2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 x14ac:dyDescent="0.2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 x14ac:dyDescent="0.2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 x14ac:dyDescent="0.2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 x14ac:dyDescent="0.2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 x14ac:dyDescent="0.2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 x14ac:dyDescent="0.2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 x14ac:dyDescent="0.2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 x14ac:dyDescent="0.2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 x14ac:dyDescent="0.2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 x14ac:dyDescent="0.2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 x14ac:dyDescent="0.2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 x14ac:dyDescent="0.2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 x14ac:dyDescent="0.2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 x14ac:dyDescent="0.2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 x14ac:dyDescent="0.2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 x14ac:dyDescent="0.2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 x14ac:dyDescent="0.2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 x14ac:dyDescent="0.2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 x14ac:dyDescent="0.2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 x14ac:dyDescent="0.2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 x14ac:dyDescent="0.2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 x14ac:dyDescent="0.2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 x14ac:dyDescent="0.2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 x14ac:dyDescent="0.2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 x14ac:dyDescent="0.2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 x14ac:dyDescent="0.2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 x14ac:dyDescent="0.2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 x14ac:dyDescent="0.2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 x14ac:dyDescent="0.2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 x14ac:dyDescent="0.2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 x14ac:dyDescent="0.2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 x14ac:dyDescent="0.2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 x14ac:dyDescent="0.2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 x14ac:dyDescent="0.2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 x14ac:dyDescent="0.2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 x14ac:dyDescent="0.2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 x14ac:dyDescent="0.2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 x14ac:dyDescent="0.2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 x14ac:dyDescent="0.2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 x14ac:dyDescent="0.2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 x14ac:dyDescent="0.2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 x14ac:dyDescent="0.2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 x14ac:dyDescent="0.2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 x14ac:dyDescent="0.2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 x14ac:dyDescent="0.2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 x14ac:dyDescent="0.2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 x14ac:dyDescent="0.2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 x14ac:dyDescent="0.2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 x14ac:dyDescent="0.2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 x14ac:dyDescent="0.2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Mr.KKD</cp:lastModifiedBy>
  <cp:lastPrinted>2017-07-24T09:11:11Z</cp:lastPrinted>
  <dcterms:created xsi:type="dcterms:W3CDTF">2016-01-05T02:15:13Z</dcterms:created>
  <dcterms:modified xsi:type="dcterms:W3CDTF">2017-08-10T09:02:20Z</dcterms:modified>
</cp:coreProperties>
</file>