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480" windowHeight="7995" activeTab="0"/>
  </bookViews>
  <sheets>
    <sheet name="Cockpit รอบ1 ปี61" sheetId="1" r:id="rId1"/>
    <sheet name="Sheet2" sheetId="2" r:id="rId2"/>
    <sheet name="Sheet3" sheetId="3" r:id="rId3"/>
  </sheets>
  <definedNames>
    <definedName name="_xlnm.Print_Area" localSheetId="0">'Cockpit รอบ1 ปี61'!$A$1:$H$52</definedName>
    <definedName name="_xlnm.Print_Titles" localSheetId="0">'Cockpit รอบ1 ปี61'!$4:$5</definedName>
  </definedNames>
  <calcPr fullCalcOnLoad="1"/>
</workbook>
</file>

<file path=xl/sharedStrings.xml><?xml version="1.0" encoding="utf-8"?>
<sst xmlns="http://schemas.openxmlformats.org/spreadsheetml/2006/main" count="69" uniqueCount="58">
  <si>
    <t>ส่วนที่ 1 ความสำเร็จตามพันธกิจระดับจังหวัด</t>
  </si>
  <si>
    <t>ตัวชี้วัด</t>
  </si>
  <si>
    <t>ผลงานเทียบตามเกณฑ์</t>
  </si>
  <si>
    <t>ค่า</t>
  </si>
  <si>
    <t>ร้อยละ</t>
  </si>
  <si>
    <t>น้ำหนัก</t>
  </si>
  <si>
    <t>เป้าหมาย</t>
  </si>
  <si>
    <t>ผลงาน</t>
  </si>
  <si>
    <t>ร้อยละ/ระดับ</t>
  </si>
  <si>
    <t>คะแนนที่ได้</t>
  </si>
  <si>
    <t>ถ่วงน้ำหนัก</t>
  </si>
  <si>
    <t>KPI / มิติ</t>
  </si>
  <si>
    <r>
      <t>มิติที่ 1</t>
    </r>
    <r>
      <rPr>
        <b/>
        <sz val="14"/>
        <rFont val="Cordia New"/>
        <family val="2"/>
      </rPr>
      <t>   มิติด้านประสิทธิผลตามแผนปฏิบัติราชการ</t>
    </r>
  </si>
  <si>
    <r>
      <t>ตัวชี้วัดที่ 6 ร้อยละถ่วงน้ำหนักการบรรลุตัวชี้วัดตาม พันธกิจของคปสอ. 6 ตัวชี้วัด</t>
    </r>
    <r>
      <rPr>
        <sz val="14"/>
        <rFont val="Cordia New"/>
        <family val="2"/>
      </rPr>
      <t>(ผ่านเกณฑ์≥ร้อยละ 80)</t>
    </r>
  </si>
  <si>
    <r>
      <t>มิติที่ 2</t>
    </r>
    <r>
      <rPr>
        <b/>
        <sz val="14"/>
        <rFont val="Cordia New"/>
        <family val="2"/>
      </rPr>
      <t>   มิติด้านคุณภาพการให้บริการ</t>
    </r>
  </si>
  <si>
    <t>ตัวชี้วัดที่ 2 ระดับความสำเร็จของเครือข่ายบริการสุขภาพ มีการพัฒนาระบบบริการสุขภาพ (Service Plan) โรคปอดอักเสบ (Pneumonia)และโรคหลอดเลือดสมอง (Stroke)(ผ่านเกณฑ์ระดับ5)</t>
  </si>
  <si>
    <r>
      <t>มิติที่ 3</t>
    </r>
    <r>
      <rPr>
        <b/>
        <sz val="14"/>
        <rFont val="Cordia New"/>
        <family val="2"/>
      </rPr>
      <t>   มิติด้านประสิทธิภาพของการปฏิบัติราชการ</t>
    </r>
  </si>
  <si>
    <r>
      <t>ตัวชี้วัดที่ 1 ร้อยละเฉลี่ยถ่วงน้ำหนักในการดำเนินงานให้ประชาชนทุกกลุ่มวัย มีสุขภาพดี ลดการป่วยและตายก่อนวัยอันควร</t>
    </r>
    <r>
      <rPr>
        <sz val="14"/>
        <rFont val="Cordia New"/>
        <family val="2"/>
      </rPr>
      <t>(ผ่านเกณฑ์ระดับ 5 ≥ร้อยละ 75)</t>
    </r>
    <r>
      <rPr>
        <b/>
        <sz val="14"/>
        <rFont val="Cordia New"/>
        <family val="2"/>
      </rPr>
      <t xml:space="preserve">
</t>
    </r>
  </si>
  <si>
    <t xml:space="preserve"> ตัวชี้วัด 1.1 ระดับความสำเร็จของอำเภอในการเสริมสร้างความเข้มแข็งการส่งเสริมสุขภาพกลุ่มวัย ระดับ 5 (ผ่านเกณฑ์ระดับ 5, &gt; 80คะแนน)</t>
  </si>
  <si>
    <t xml:space="preserve">    ตัวชี้วัดที่ 1.2.2 ระดับความสำเร็จในการป้องกัน ควบบคุมวัณโรค(เกณฑ์ระดับ 5,มากกว่า 24 คะแนน)</t>
  </si>
  <si>
    <t xml:space="preserve">    ตัวชี้วัดที่ 1.2.3 ระดับความสำเร็จการพัฒนาระบบเฝ้าระวังป้องกันควบคุมโรคและภัยสุขภาพโรคไม่ติดต่อเรื้อรัง (เกณฑ์ระดับ 5,ไม่น้อยกว่าร้อยละ80)</t>
  </si>
  <si>
    <t xml:space="preserve">  ตัวชี้วัดที่ 1.3 ระดับความสำเร็จของภาคีเครือข่ายทุกระดับมีศักยภาพและสามารถยกระดับขีดความสามารถในการคุ้มครองผู้บริโภคด้านสุขภาพ(ผ่านเกณฑ์ระดับ 5,ไม่น้อยกว่า90คะแนน)</t>
  </si>
  <si>
    <t xml:space="preserve">  ตัวชี้วัดที่ 1.4 ร้อยละเฉลี่ยถ่วงน้ำหนักในการจัดการสิ่งแวดล้อมที่มีคุณภาพและเอื้อต่อการมีสุขภาพที่ดี (ผ่านเกณฑ์ไม่น้อยกว่าร้อยละ70)</t>
  </si>
  <si>
    <t xml:space="preserve">  ตัวชี้วัดที่ 1.4.1 ระดับความสำเร็จของสถานบริการสังกัดกระทรวงสาธารณสุขที่พัฒนาอนามัยสิ่งแวดล้อมได้ตามเกณฑ์ GREEN &amp; CLEAN (ผ่านเกณฑ์ระดับ 5)</t>
  </si>
  <si>
    <t xml:space="preserve">  ตัวชี้วัดที่ 1.4.2 ระดับความสำเร็จของชุมชนในการดำเนินการชุมชนสุขาภิบาลสิ่งแวดล้อมพื้นฐาน
  ต้นแบบสีเขียว(Green  Community) (ผ่านเกณฑ์ระดับ 5,ไม่น้อยกว่า 80 คะแนน)</t>
  </si>
  <si>
    <r>
      <t xml:space="preserve">  ตัวชี้วัดที่ 1.5 ระดับความสำเร็จของอำเภอที่มีศูนย์ปฏิบัติการภาวะฉุกเฉินที่สามารถปฏิบัติงานได้จริง </t>
    </r>
    <r>
      <rPr>
        <sz val="14"/>
        <rFont val="Cordia New"/>
        <family val="2"/>
      </rPr>
      <t>(ผ่านเกณฑ์ระดับ 5)</t>
    </r>
  </si>
  <si>
    <r>
      <t>มิติที่ 4</t>
    </r>
    <r>
      <rPr>
        <b/>
        <sz val="14"/>
        <rFont val="Cordia New"/>
        <family val="2"/>
      </rPr>
      <t>   มิติด้านการพัฒนาองค์กร</t>
    </r>
  </si>
  <si>
    <r>
      <t xml:space="preserve">ตัวชี้วัดที่ 3 ระดับความสำเร็จของหน่วยงานในการบริหารจัดการให้บุคลากรด้านสาธารณสุขเป็นคนดี เก่ง มีความสุขบนฐานค่านิยมองค์กร </t>
    </r>
    <r>
      <rPr>
        <sz val="14"/>
        <rFont val="Cordia New"/>
        <family val="2"/>
      </rPr>
      <t>(ผ่านเกณฑ์ระดับ 5, ไม่น้อยกว่าร้อยละ 80)</t>
    </r>
  </si>
  <si>
    <t xml:space="preserve">  รวมทุกมิติ</t>
  </si>
  <si>
    <t>ตัวชี้วัดที่ 6 ร้อยละถ่วงน้ำหนักการบรรลุตัวชี้วัดตามพันธกิจของ คปสอ.</t>
  </si>
  <si>
    <t>6.1 ร้อยละเด็กอายุ 9 ,18 ,30 และ 42 เดือน ที่พัฒนาการสงสัยล่าช้าครั้งแรกได้รับการติดตามกระตุ้นพัฒนาการภายใน 30 วัน และผลการคัดกรองซ้ำผ่านครบ 5ด้าน  (เกณฑ์ ≥ ร้อยละ 90)</t>
  </si>
  <si>
    <t>6.2 อัตราส่วนการตายมารดาไทยต่อการเกิดมีชีพแสนคน (เกณฑ์≤ 20 ต่อการเกิดมีชีพแสนคน)</t>
  </si>
  <si>
    <t>6.5 ร้อยละผู้เบาหวานได้รับการตรวจค่าระดับน้ำตาล HBA1C อย่างน้อยปีละ 1 ครั้งตามเกณฑ์</t>
  </si>
  <si>
    <t>6.6 ความครอบคลุมการได้รับวัคซีนเด็กอายุ 0-5 ปี ของสถานบริการ (ผ่านเกณฑ์≥ ร้อยละ 90)</t>
  </si>
  <si>
    <t>6.7 ระดับความสำเร็จในการป้องกันควบคุมการดื้อยาต้านจุลชีพ (AMR)และการใช้ยาอย่างสมเหตุสมผล (RDU) ตามเกณฑ์ (ผ่านเกณฑ์ระดับ5)</t>
  </si>
  <si>
    <t>6.9 ร้อยละของผู้ป่วยเบาหวาน ความดันโลหิตสูงที่ยังไม่มีภาวะไตวายเรื้อรัง (eGFR≥ 60 มล./นาที/1.73 ตร.ม.)ได้รับการส่งต่อเพื่อรับการรักษาที่ รพ.สต.(ร้อยละ 50)</t>
  </si>
  <si>
    <t>6.11 ร้อยละข้อมูลสาเหตุการตายที่ไม่ทราบสาเหตุ ( ill defined) ระดับอำเภอ เกณฑ์≤ ร้อยละ 25</t>
  </si>
  <si>
    <t xml:space="preserve">การประเมิน รอบที่ 1  ปีงบประมาณ 2561 ( เดือน ตุลาคม พ.ศ. 2560 ถึง มีนาคม พ.ศ.2561 )  </t>
  </si>
  <si>
    <r>
      <t xml:space="preserve"> - รพท. ≥ ร้อยละ 10</t>
    </r>
    <r>
      <rPr>
        <sz val="14"/>
        <color indexed="10"/>
        <rFont val="Cordia New"/>
        <family val="2"/>
      </rPr>
      <t xml:space="preserve"> (เป้าหมาย=ผู้รับบริการ.ทั้งหมด)</t>
    </r>
  </si>
  <si>
    <r>
      <t xml:space="preserve"> - รพช.   ≥ ร้อยละ 20</t>
    </r>
    <r>
      <rPr>
        <sz val="14"/>
        <color indexed="10"/>
        <rFont val="Cordia New"/>
        <family val="2"/>
      </rPr>
      <t xml:space="preserve"> (เป้าหมาย= ผู้รับบริการทั้งหมด)</t>
    </r>
  </si>
  <si>
    <r>
      <t xml:space="preserve"> - รพ.สต. ≥ ร้อยละ 30</t>
    </r>
    <r>
      <rPr>
        <sz val="14"/>
        <color indexed="10"/>
        <rFont val="Cordia New"/>
        <family val="2"/>
      </rPr>
      <t>(เป้าหมาย=ผู้รับบริการในรพ.สต.ทุกแห่ง)</t>
    </r>
  </si>
  <si>
    <t>รวมคะแนนทุกตัวชี้วัด</t>
  </si>
  <si>
    <r>
      <t>ตัวชี้วัดที่ 5</t>
    </r>
    <r>
      <rPr>
        <sz val="14"/>
        <rFont val="Cordia New"/>
        <family val="2"/>
      </rPr>
      <t xml:space="preserve">   ร้อยละของหมู่บ้านต้นแบบที่มีระดับความสำเร็จในการจัดการสุขภาพชุมชนเข้มแข็งให้ชุมชพึ่งตนเองด้านสุขภาพด้วยวิถีชุมชนในระดับ 5(ผ่านเกณฑ์ระดับ5 ≥ ร้อยละ 50)</t>
    </r>
  </si>
  <si>
    <t xml:space="preserve">   ตัวชี้วัดที่ 4.2 ระดับความสำเร็จของหน่วยงานในสังกัดกระทรวงสาธารณสุขผ่านเกณฑ์การประเมิน ITA (ผ่านเกณฑ์ระดับ 5,ไม่น้อยกว่า 95 คะแนน)</t>
  </si>
  <si>
    <r>
      <t xml:space="preserve">  ตัวชี้วัด 4.3 ระดับความสำเร็จของหน่วยบริการที่มีการจัดการรายได้เพิ่มขึ้นและ และมีรายจ่ายลดลง        (ผ่านเกณฑ์ระดับ 5, รอบ1</t>
    </r>
    <r>
      <rPr>
        <sz val="14"/>
        <rFont val="Calibri"/>
        <family val="2"/>
      </rPr>
      <t>≥</t>
    </r>
    <r>
      <rPr>
        <sz val="14"/>
        <rFont val="Cordia New"/>
        <family val="2"/>
      </rPr>
      <t xml:space="preserve"> 50คะแนน,รอบ2≥ 70คะแนน)</t>
    </r>
  </si>
  <si>
    <t xml:space="preserve">   ตัวชี้วัด 4.4 ระดับความสำเร็จในการจัดการองค์ความรู้ของหน่วยบริการและภาคีเครือข่าย(ผ่านเกณฑ์ระดับ 5,ไม่น้อยกว่า90คะแนน)</t>
  </si>
  <si>
    <t xml:space="preserve">   ตัวชี้วัด 4.5 ระดับความสำเร็จของการพัฒนาระบบข้อมูลสารสนเทศการบริการสุขภาพที่มีคุณภาพ เพื่อการเข้าถึงและแลกเปลี่ยนข้อมูลสุขภาพ (ผ่านเกณฑ์ระดับ 5,รอบ 1 ≥ 60คะแนน,รอบ2≥ 80คะแนน))</t>
  </si>
  <si>
    <r>
      <t xml:space="preserve">ตัวชี้วัดที่ 4 ระดับความสำเร็จของระบบบริหารจัดการมีความเป็นเลิศ ทันสมัย  </t>
    </r>
    <r>
      <rPr>
        <sz val="14"/>
        <rFont val="Cordia New"/>
        <family val="2"/>
      </rPr>
      <t>(ผ่านเกณฑ์ระดับ 5 ,ไม่น้อยกว่า80%)</t>
    </r>
  </si>
  <si>
    <t xml:space="preserve">   ตัวชี้วัดที่ 4.1 ระดับความสำเร็จการดำเนินงานพัฒนาคุณภาพชีวิตและสุขภาพของประชาชนด้วยระบบสุขภาพอำเภอที่มีคุณภาพ (ผ่านเกณฑ์ระดับ 5,ไม่น้อยกว่า 80คะแนน)</t>
  </si>
  <si>
    <r>
      <t>6.10 ร้อยละหน่วยบริการที่ผ่านเกณฑ์คุณภาพข้อมูลบริการ (รพ./รพ.สต.) เกณฑ์ ≥ ร้อยละ 50  (</t>
    </r>
    <r>
      <rPr>
        <sz val="14"/>
        <color indexed="10"/>
        <rFont val="Cordia New"/>
        <family val="2"/>
      </rPr>
      <t>เป้าหมาย=รพ.+ รพ.สต.ทั้งหมด /ผลงาน = จำนวนแห่งที่ผ่านเกณฑ์คุณภาพ)</t>
    </r>
  </si>
  <si>
    <r>
      <t xml:space="preserve">6.8 ร้อยละของผู้ป่วยนอกได้รับบริการการแพทย์แผนไทยและการแพทย์ทางเลือกที่ได้มาตรฐาน (เกณฑ์ภาพรวม ≥ ร้อยละ 20) </t>
    </r>
    <r>
      <rPr>
        <sz val="14"/>
        <color indexed="10"/>
        <rFont val="Cordia New"/>
        <family val="2"/>
      </rPr>
      <t>ไม่ต้องกรอกคะแนนในช่องนี้</t>
    </r>
  </si>
  <si>
    <t>6.3 ร้อยละเด็กวัยเรียนสูงดี สมส่วน (เกณฑ์≥ ร้อยละ 66)</t>
  </si>
  <si>
    <r>
      <t xml:space="preserve"> ตัวชี้วัดที่ 1.2 ร้อยละเฉลี่ยถ่วงน้ำหนักในการลดโรคที่เป็นปัญหาสำคัญ </t>
    </r>
    <r>
      <rPr>
        <sz val="14"/>
        <color indexed="10"/>
        <rFont val="Cordia New"/>
        <family val="2"/>
      </rPr>
      <t>(เกณฑ์ระดับ 5,&gt;ร้อยละ85)</t>
    </r>
  </si>
  <si>
    <t xml:space="preserve">    ตัวชี้วัดที่ 1.2.1 ระดับความสำเร็จ ของอำเภอที่มีการดำเนินงานเพื่อลดปัญหาโรคพยาธิใบไม้ตับและมะเร็ง  ท่อน้ำดีเกณฑ์ระดับ 5,ไม่น้อยกว่า ร้อยละ85)</t>
  </si>
  <si>
    <t>6.4 อัตราการคลอดมีชีพในหญิงอายุ 15-19 ปี            (เกณฑ์  ≤ 40 ต่อประชากรหญิงอายุ 15-19 ปี1,000คน)</t>
  </si>
  <si>
    <t xml:space="preserve">หมายเหตุ  1.ให้กรอกข้อมูลเฉพาะในช่อง เป้าหมายและผลงานเท่านั้น </t>
  </si>
  <si>
    <t xml:space="preserve">                2.ช่องที่เป็นแถบสี ไม่ต้องกรอกข้อมูล ใช้สูตรคำนวนตามโปรแกรม</t>
  </si>
  <si>
    <t>แบบฟอร์มชุดที่ 2 ผลการประเมินคำรับรองการปฏิบัติราชการ สำหรับหน่วยงาน คปสอ./รพ./สสอ.เมืองกาฬสินธุ์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</si>
</sst>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46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4"/>
      <name val="Cordia New"/>
      <family val="2"/>
    </font>
    <font>
      <sz val="14"/>
      <name val="Cordia New"/>
      <family val="2"/>
    </font>
    <font>
      <b/>
      <u val="single"/>
      <sz val="14"/>
      <name val="Cordia New"/>
      <family val="2"/>
    </font>
    <font>
      <sz val="14"/>
      <color indexed="10"/>
      <name val="Cordia New"/>
      <family val="2"/>
    </font>
    <font>
      <sz val="14"/>
      <name val="Calibri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4"/>
      <color indexed="10"/>
      <name val="Cordia New"/>
      <family val="2"/>
    </font>
    <font>
      <sz val="14"/>
      <color indexed="8"/>
      <name val="Cordia New"/>
      <family val="2"/>
    </font>
    <font>
      <b/>
      <sz val="14"/>
      <color indexed="8"/>
      <name val="Cordia New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4"/>
      <color rgb="FFFF0000"/>
      <name val="Cordia New"/>
      <family val="2"/>
    </font>
    <font>
      <sz val="14"/>
      <color rgb="FFFF0000"/>
      <name val="Cordia New"/>
      <family val="2"/>
    </font>
    <font>
      <sz val="14"/>
      <color theme="1"/>
      <name val="Cordia New"/>
      <family val="2"/>
    </font>
    <font>
      <b/>
      <sz val="14"/>
      <color theme="1"/>
      <name val="Cordia Ne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22" borderId="0" applyNumberFormat="0" applyBorder="0" applyAlignment="0" applyProtection="0"/>
    <xf numFmtId="0" fontId="34" fillId="23" borderId="1" applyNumberFormat="0" applyAlignment="0" applyProtection="0"/>
    <xf numFmtId="0" fontId="35" fillId="24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38" fillId="20" borderId="5" applyNumberFormat="0" applyAlignment="0" applyProtection="0"/>
    <xf numFmtId="0" fontId="0" fillId="32" borderId="6" applyNumberFormat="0" applyFon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8">
    <xf numFmtId="0" fontId="0" fillId="0" borderId="0" xfId="0" applyFont="1" applyAlignment="1">
      <alignment/>
    </xf>
    <xf numFmtId="0" fontId="3" fillId="0" borderId="0" xfId="0" applyFont="1" applyFill="1" applyAlignment="1">
      <alignment vertical="top"/>
    </xf>
    <xf numFmtId="49" fontId="2" fillId="0" borderId="0" xfId="0" applyNumberFormat="1" applyFont="1" applyFill="1" applyAlignment="1">
      <alignment horizontal="left" vertical="top" wrapText="1"/>
    </xf>
    <xf numFmtId="0" fontId="2" fillId="0" borderId="0" xfId="0" applyFont="1" applyFill="1" applyAlignment="1">
      <alignment horizontal="center" vertical="top" wrapText="1"/>
    </xf>
    <xf numFmtId="0" fontId="3" fillId="0" borderId="0" xfId="0" applyFont="1" applyFill="1" applyAlignment="1">
      <alignment horizontal="center" vertical="top"/>
    </xf>
    <xf numFmtId="2" fontId="3" fillId="0" borderId="0" xfId="0" applyNumberFormat="1" applyFont="1" applyFill="1" applyAlignment="1">
      <alignment horizontal="center" vertical="top"/>
    </xf>
    <xf numFmtId="49" fontId="2" fillId="0" borderId="10" xfId="0" applyNumberFormat="1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2" fontId="2" fillId="0" borderId="11" xfId="0" applyNumberFormat="1" applyFont="1" applyFill="1" applyBorder="1" applyAlignment="1">
      <alignment horizontal="center" vertical="top"/>
    </xf>
    <xf numFmtId="2" fontId="2" fillId="0" borderId="12" xfId="0" applyNumberFormat="1" applyFont="1" applyFill="1" applyBorder="1" applyAlignment="1">
      <alignment horizontal="center" vertical="top"/>
    </xf>
    <xf numFmtId="0" fontId="2" fillId="0" borderId="11" xfId="0" applyFont="1" applyFill="1" applyBorder="1" applyAlignment="1">
      <alignment horizontal="center" vertical="top"/>
    </xf>
    <xf numFmtId="49" fontId="2" fillId="0" borderId="13" xfId="0" applyNumberFormat="1" applyFont="1" applyFill="1" applyBorder="1" applyAlignment="1">
      <alignment horizontal="left" vertical="top" wrapText="1"/>
    </xf>
    <xf numFmtId="0" fontId="2" fillId="0" borderId="14" xfId="0" applyFont="1" applyFill="1" applyBorder="1" applyAlignment="1">
      <alignment horizontal="center" vertical="top"/>
    </xf>
    <xf numFmtId="0" fontId="3" fillId="0" borderId="15" xfId="0" applyFont="1" applyFill="1" applyBorder="1" applyAlignment="1">
      <alignment horizontal="center" vertical="top" wrapText="1"/>
    </xf>
    <xf numFmtId="2" fontId="2" fillId="0" borderId="14" xfId="0" applyNumberFormat="1" applyFont="1" applyFill="1" applyBorder="1" applyAlignment="1">
      <alignment horizontal="center" vertical="top" wrapText="1"/>
    </xf>
    <xf numFmtId="2" fontId="2" fillId="0" borderId="15" xfId="0" applyNumberFormat="1" applyFont="1" applyFill="1" applyBorder="1" applyAlignment="1">
      <alignment horizontal="center" vertical="top" wrapText="1"/>
    </xf>
    <xf numFmtId="0" fontId="2" fillId="0" borderId="16" xfId="0" applyFont="1" applyFill="1" applyBorder="1" applyAlignment="1">
      <alignment horizontal="center" vertical="top"/>
    </xf>
    <xf numFmtId="2" fontId="2" fillId="0" borderId="16" xfId="0" applyNumberFormat="1" applyFont="1" applyFill="1" applyBorder="1" applyAlignment="1">
      <alignment horizontal="center" vertical="top"/>
    </xf>
    <xf numFmtId="0" fontId="2" fillId="0" borderId="0" xfId="0" applyFont="1" applyFill="1" applyAlignment="1">
      <alignment vertical="top"/>
    </xf>
    <xf numFmtId="1" fontId="42" fillId="0" borderId="16" xfId="0" applyNumberFormat="1" applyFont="1" applyFill="1" applyBorder="1" applyAlignment="1" applyProtection="1">
      <alignment horizontal="center" vertical="top"/>
      <protection locked="0"/>
    </xf>
    <xf numFmtId="2" fontId="42" fillId="0" borderId="16" xfId="0" applyNumberFormat="1" applyFont="1" applyFill="1" applyBorder="1" applyAlignment="1">
      <alignment horizontal="center" vertical="top"/>
    </xf>
    <xf numFmtId="49" fontId="2" fillId="0" borderId="16" xfId="0" applyNumberFormat="1" applyFont="1" applyFill="1" applyBorder="1" applyAlignment="1">
      <alignment horizontal="left" vertical="top" wrapText="1"/>
    </xf>
    <xf numFmtId="49" fontId="3" fillId="0" borderId="16" xfId="0" applyNumberFormat="1" applyFont="1" applyFill="1" applyBorder="1" applyAlignment="1">
      <alignment horizontal="left" vertical="top" wrapText="1"/>
    </xf>
    <xf numFmtId="0" fontId="3" fillId="0" borderId="16" xfId="0" applyFont="1" applyFill="1" applyBorder="1" applyAlignment="1">
      <alignment horizontal="center" vertical="top"/>
    </xf>
    <xf numFmtId="2" fontId="3" fillId="0" borderId="16" xfId="0" applyNumberFormat="1" applyFont="1" applyFill="1" applyBorder="1" applyAlignment="1">
      <alignment horizontal="center" vertical="top"/>
    </xf>
    <xf numFmtId="2" fontId="43" fillId="0" borderId="16" xfId="0" applyNumberFormat="1" applyFont="1" applyFill="1" applyBorder="1" applyAlignment="1">
      <alignment horizontal="center" vertical="top"/>
    </xf>
    <xf numFmtId="0" fontId="43" fillId="0" borderId="0" xfId="0" applyFont="1" applyFill="1" applyAlignment="1">
      <alignment vertical="top"/>
    </xf>
    <xf numFmtId="0" fontId="3" fillId="0" borderId="0" xfId="0" applyFont="1" applyFill="1" applyAlignment="1">
      <alignment horizontal="left" vertical="top" wrapText="1"/>
    </xf>
    <xf numFmtId="0" fontId="44" fillId="0" borderId="0" xfId="0" applyFont="1" applyFill="1" applyAlignment="1">
      <alignment vertical="top"/>
    </xf>
    <xf numFmtId="0" fontId="44" fillId="0" borderId="0" xfId="0" applyFont="1" applyFill="1" applyAlignment="1">
      <alignment horizontal="left" vertical="top" wrapText="1"/>
    </xf>
    <xf numFmtId="0" fontId="44" fillId="0" borderId="0" xfId="0" applyFont="1" applyFill="1" applyAlignment="1">
      <alignment horizontal="center" vertical="top"/>
    </xf>
    <xf numFmtId="49" fontId="3" fillId="0" borderId="0" xfId="0" applyNumberFormat="1" applyFont="1" applyFill="1" applyAlignment="1">
      <alignment horizontal="left" vertical="top" wrapText="1"/>
    </xf>
    <xf numFmtId="0" fontId="43" fillId="0" borderId="0" xfId="0" applyFont="1" applyFill="1" applyAlignment="1">
      <alignment horizontal="center" vertical="top"/>
    </xf>
    <xf numFmtId="0" fontId="2" fillId="0" borderId="0" xfId="0" applyFont="1" applyFill="1" applyAlignment="1">
      <alignment horizontal="center" vertical="top"/>
    </xf>
    <xf numFmtId="0" fontId="2" fillId="0" borderId="15" xfId="0" applyFont="1" applyFill="1" applyBorder="1" applyAlignment="1">
      <alignment horizontal="center" vertical="top" wrapText="1"/>
    </xf>
    <xf numFmtId="0" fontId="45" fillId="0" borderId="0" xfId="0" applyFont="1" applyFill="1" applyAlignment="1">
      <alignment horizontal="center" vertical="top"/>
    </xf>
    <xf numFmtId="0" fontId="42" fillId="0" borderId="15" xfId="0" applyFont="1" applyFill="1" applyBorder="1" applyAlignment="1" applyProtection="1">
      <alignment horizontal="center" vertical="top"/>
      <protection locked="0"/>
    </xf>
    <xf numFmtId="1" fontId="2" fillId="0" borderId="16" xfId="0" applyNumberFormat="1" applyFont="1" applyFill="1" applyBorder="1" applyAlignment="1" applyProtection="1">
      <alignment horizontal="center" vertical="top"/>
      <protection locked="0"/>
    </xf>
    <xf numFmtId="0" fontId="2" fillId="0" borderId="16" xfId="0" applyFont="1" applyFill="1" applyBorder="1" applyAlignment="1" applyProtection="1">
      <alignment horizontal="center" vertical="top"/>
      <protection locked="0"/>
    </xf>
    <xf numFmtId="0" fontId="3" fillId="0" borderId="16" xfId="0" applyFont="1" applyFill="1" applyBorder="1" applyAlignment="1" applyProtection="1">
      <alignment horizontal="center" vertical="top"/>
      <protection locked="0"/>
    </xf>
    <xf numFmtId="49" fontId="3" fillId="0" borderId="16" xfId="0" applyNumberFormat="1" applyFont="1" applyFill="1" applyBorder="1" applyAlignment="1">
      <alignment vertical="top" wrapText="1"/>
    </xf>
    <xf numFmtId="0" fontId="2" fillId="0" borderId="15" xfId="0" applyFont="1" applyFill="1" applyBorder="1" applyAlignment="1" applyProtection="1">
      <alignment horizontal="center" vertical="top"/>
      <protection locked="0"/>
    </xf>
    <xf numFmtId="0" fontId="42" fillId="0" borderId="0" xfId="0" applyFont="1" applyFill="1" applyAlignment="1">
      <alignment vertical="top"/>
    </xf>
    <xf numFmtId="49" fontId="4" fillId="0" borderId="14" xfId="0" applyNumberFormat="1" applyFont="1" applyFill="1" applyBorder="1" applyAlignment="1">
      <alignment horizontal="left" vertical="top" wrapText="1"/>
    </xf>
    <xf numFmtId="0" fontId="43" fillId="0" borderId="14" xfId="0" applyFont="1" applyFill="1" applyBorder="1" applyAlignment="1" applyProtection="1">
      <alignment horizontal="center" vertical="top"/>
      <protection locked="0"/>
    </xf>
    <xf numFmtId="0" fontId="3" fillId="0" borderId="14" xfId="0" applyFont="1" applyFill="1" applyBorder="1" applyAlignment="1">
      <alignment horizontal="center" vertical="top"/>
    </xf>
    <xf numFmtId="2" fontId="2" fillId="0" borderId="14" xfId="0" applyNumberFormat="1" applyFont="1" applyFill="1" applyBorder="1" applyAlignment="1">
      <alignment horizontal="center" vertical="top"/>
    </xf>
    <xf numFmtId="1" fontId="2" fillId="0" borderId="16" xfId="0" applyNumberFormat="1" applyFont="1" applyFill="1" applyBorder="1" applyAlignment="1">
      <alignment horizontal="center" vertical="top"/>
    </xf>
    <xf numFmtId="3" fontId="2" fillId="0" borderId="16" xfId="0" applyNumberFormat="1" applyFont="1" applyFill="1" applyBorder="1" applyAlignment="1">
      <alignment horizontal="center" vertical="top"/>
    </xf>
    <xf numFmtId="4" fontId="42" fillId="0" borderId="16" xfId="0" applyNumberFormat="1" applyFont="1" applyFill="1" applyBorder="1" applyAlignment="1" applyProtection="1">
      <alignment horizontal="center" vertical="top"/>
      <protection locked="0"/>
    </xf>
    <xf numFmtId="49" fontId="4" fillId="0" borderId="16" xfId="0" applyNumberFormat="1" applyFont="1" applyFill="1" applyBorder="1" applyAlignment="1">
      <alignment horizontal="left" vertical="top" wrapText="1"/>
    </xf>
    <xf numFmtId="0" fontId="42" fillId="0" borderId="16" xfId="0" applyFont="1" applyFill="1" applyBorder="1" applyAlignment="1" applyProtection="1">
      <alignment horizontal="center" vertical="top"/>
      <protection locked="0"/>
    </xf>
    <xf numFmtId="2" fontId="42" fillId="0" borderId="14" xfId="0" applyNumberFormat="1" applyFont="1" applyFill="1" applyBorder="1" applyAlignment="1">
      <alignment horizontal="center" vertical="top"/>
    </xf>
    <xf numFmtId="1" fontId="42" fillId="0" borderId="16" xfId="0" applyNumberFormat="1" applyFont="1" applyFill="1" applyBorder="1" applyAlignment="1">
      <alignment horizontal="center" vertical="top"/>
    </xf>
    <xf numFmtId="2" fontId="43" fillId="0" borderId="16" xfId="0" applyNumberFormat="1" applyFont="1" applyFill="1" applyBorder="1" applyAlignment="1" applyProtection="1">
      <alignment horizontal="center" vertical="top"/>
      <protection locked="0"/>
    </xf>
    <xf numFmtId="2" fontId="3" fillId="0" borderId="14" xfId="0" applyNumberFormat="1" applyFont="1" applyFill="1" applyBorder="1" applyAlignment="1">
      <alignment horizontal="center" vertical="top"/>
    </xf>
    <xf numFmtId="1" fontId="3" fillId="0" borderId="16" xfId="0" applyNumberFormat="1" applyFont="1" applyFill="1" applyBorder="1" applyAlignment="1">
      <alignment horizontal="center" vertical="top"/>
    </xf>
    <xf numFmtId="0" fontId="2" fillId="0" borderId="16" xfId="0" applyFont="1" applyFill="1" applyBorder="1" applyAlignment="1">
      <alignment vertical="top"/>
    </xf>
    <xf numFmtId="0" fontId="43" fillId="0" borderId="16" xfId="0" applyFont="1" applyFill="1" applyBorder="1" applyAlignment="1">
      <alignment horizontal="center" vertical="top"/>
    </xf>
    <xf numFmtId="0" fontId="42" fillId="0" borderId="16" xfId="0" applyFont="1" applyFill="1" applyBorder="1" applyAlignment="1">
      <alignment horizontal="center" vertical="top"/>
    </xf>
    <xf numFmtId="0" fontId="3" fillId="0" borderId="16" xfId="0" applyFont="1" applyFill="1" applyBorder="1" applyAlignment="1">
      <alignment horizontal="left" vertical="top" wrapText="1"/>
    </xf>
    <xf numFmtId="0" fontId="2" fillId="0" borderId="16" xfId="0" applyFont="1" applyFill="1" applyBorder="1" applyAlignment="1">
      <alignment horizontal="center" vertical="top" wrapText="1"/>
    </xf>
    <xf numFmtId="3" fontId="42" fillId="0" borderId="16" xfId="0" applyNumberFormat="1" applyFont="1" applyFill="1" applyBorder="1" applyAlignment="1" applyProtection="1">
      <alignment horizontal="center" vertical="top"/>
      <protection locked="0"/>
    </xf>
    <xf numFmtId="1" fontId="2" fillId="0" borderId="16" xfId="0" applyNumberFormat="1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left" vertical="top" wrapText="1"/>
    </xf>
    <xf numFmtId="0" fontId="44" fillId="0" borderId="16" xfId="0" applyFont="1" applyFill="1" applyBorder="1" applyAlignment="1">
      <alignment vertical="top" wrapText="1"/>
    </xf>
    <xf numFmtId="1" fontId="2" fillId="0" borderId="17" xfId="0" applyNumberFormat="1" applyFont="1" applyFill="1" applyBorder="1" applyAlignment="1">
      <alignment horizontal="center" vertical="top" wrapText="1"/>
    </xf>
    <xf numFmtId="0" fontId="44" fillId="0" borderId="11" xfId="0" applyFont="1" applyFill="1" applyBorder="1" applyAlignment="1">
      <alignment vertical="top" wrapText="1"/>
    </xf>
    <xf numFmtId="49" fontId="2" fillId="0" borderId="14" xfId="0" applyNumberFormat="1" applyFont="1" applyFill="1" applyBorder="1" applyAlignment="1">
      <alignment horizontal="center" vertical="top" wrapText="1"/>
    </xf>
    <xf numFmtId="3" fontId="42" fillId="0" borderId="16" xfId="0" applyNumberFormat="1" applyFont="1" applyFill="1" applyBorder="1" applyAlignment="1" applyProtection="1">
      <alignment horizontal="center" vertical="top"/>
      <protection/>
    </xf>
    <xf numFmtId="0" fontId="44" fillId="0" borderId="16" xfId="0" applyFont="1" applyFill="1" applyBorder="1" applyAlignment="1">
      <alignment vertical="top"/>
    </xf>
    <xf numFmtId="0" fontId="42" fillId="0" borderId="0" xfId="0" applyFont="1" applyFill="1" applyAlignment="1">
      <alignment horizontal="left" vertical="top" wrapText="1"/>
    </xf>
    <xf numFmtId="49" fontId="2" fillId="0" borderId="0" xfId="0" applyNumberFormat="1" applyFont="1" applyFill="1" applyAlignment="1">
      <alignment horizontal="center" vertical="top"/>
    </xf>
    <xf numFmtId="49" fontId="2" fillId="0" borderId="0" xfId="0" applyNumberFormat="1" applyFont="1" applyFill="1" applyAlignment="1">
      <alignment horizontal="center"/>
    </xf>
    <xf numFmtId="0" fontId="2" fillId="0" borderId="18" xfId="0" applyFont="1" applyFill="1" applyBorder="1" applyAlignment="1">
      <alignment horizontal="center" vertical="top"/>
    </xf>
    <xf numFmtId="0" fontId="2" fillId="0" borderId="17" xfId="0" applyFont="1" applyFill="1" applyBorder="1" applyAlignment="1">
      <alignment horizontal="center" vertical="top"/>
    </xf>
    <xf numFmtId="49" fontId="2" fillId="0" borderId="19" xfId="0" applyNumberFormat="1" applyFont="1" applyFill="1" applyBorder="1" applyAlignment="1">
      <alignment horizontal="left" vertical="top" wrapText="1"/>
    </xf>
    <xf numFmtId="0" fontId="42" fillId="0" borderId="20" xfId="0" applyFont="1" applyFill="1" applyBorder="1" applyAlignment="1">
      <alignment horizontal="left" vertical="top" wrapText="1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1"/>
  <sheetViews>
    <sheetView tabSelected="1" view="pageBreakPreview" zoomScaleSheetLayoutView="100" zoomScalePageLayoutView="0" workbookViewId="0" topLeftCell="A40">
      <selection activeCell="K42" sqref="K42"/>
    </sheetView>
  </sheetViews>
  <sheetFormatPr defaultColWidth="9.140625" defaultRowHeight="15"/>
  <cols>
    <col min="1" max="1" width="37.8515625" style="31" customWidth="1"/>
    <col min="2" max="2" width="6.421875" style="3" customWidth="1"/>
    <col min="3" max="3" width="7.421875" style="33" customWidth="1"/>
    <col min="4" max="4" width="6.421875" style="32" customWidth="1"/>
    <col min="5" max="5" width="6.8515625" style="4" customWidth="1"/>
    <col min="6" max="6" width="6.57421875" style="5" customWidth="1"/>
    <col min="7" max="7" width="6.8515625" style="5" customWidth="1"/>
    <col min="8" max="8" width="7.00390625" style="4" customWidth="1"/>
    <col min="9" max="16384" width="9.00390625" style="1" customWidth="1"/>
  </cols>
  <sheetData>
    <row r="1" spans="1:8" ht="21.75">
      <c r="A1" s="72" t="s">
        <v>57</v>
      </c>
      <c r="B1" s="72"/>
      <c r="C1" s="72"/>
      <c r="D1" s="72"/>
      <c r="E1" s="72"/>
      <c r="F1" s="72"/>
      <c r="G1" s="72"/>
      <c r="H1" s="72"/>
    </row>
    <row r="2" spans="1:8" ht="21.75">
      <c r="A2" s="73" t="s">
        <v>37</v>
      </c>
      <c r="B2" s="73"/>
      <c r="C2" s="73"/>
      <c r="D2" s="73"/>
      <c r="E2" s="73"/>
      <c r="F2" s="73"/>
      <c r="G2" s="73"/>
      <c r="H2" s="73"/>
    </row>
    <row r="3" spans="1:7" ht="21.75">
      <c r="A3" s="2" t="s">
        <v>0</v>
      </c>
      <c r="E3" s="5"/>
      <c r="F3" s="4"/>
      <c r="G3" s="4"/>
    </row>
    <row r="4" spans="1:8" ht="21.75">
      <c r="A4" s="6" t="s">
        <v>1</v>
      </c>
      <c r="B4" s="7"/>
      <c r="C4" s="74" t="s">
        <v>2</v>
      </c>
      <c r="D4" s="74"/>
      <c r="E4" s="75"/>
      <c r="F4" s="8" t="s">
        <v>3</v>
      </c>
      <c r="G4" s="9" t="s">
        <v>3</v>
      </c>
      <c r="H4" s="10" t="s">
        <v>4</v>
      </c>
    </row>
    <row r="5" spans="1:8" ht="63">
      <c r="A5" s="11"/>
      <c r="B5" s="12" t="s">
        <v>5</v>
      </c>
      <c r="C5" s="34" t="s">
        <v>6</v>
      </c>
      <c r="D5" s="36" t="s">
        <v>7</v>
      </c>
      <c r="E5" s="34" t="s">
        <v>8</v>
      </c>
      <c r="F5" s="14" t="s">
        <v>9</v>
      </c>
      <c r="G5" s="15" t="s">
        <v>10</v>
      </c>
      <c r="H5" s="12" t="s">
        <v>11</v>
      </c>
    </row>
    <row r="6" spans="1:8" ht="21.75">
      <c r="A6" s="43" t="s">
        <v>12</v>
      </c>
      <c r="B6" s="12">
        <f>SUM(B7:B8)</f>
        <v>20</v>
      </c>
      <c r="C6" s="12"/>
      <c r="D6" s="44"/>
      <c r="E6" s="45"/>
      <c r="F6" s="46"/>
      <c r="G6" s="46">
        <f>SUM(G7:G8)</f>
        <v>17.6</v>
      </c>
      <c r="H6" s="46">
        <f>(G6*100)/B6</f>
        <v>88.00000000000001</v>
      </c>
    </row>
    <row r="7" spans="1:8" s="18" customFormat="1" ht="87">
      <c r="A7" s="21" t="s">
        <v>42</v>
      </c>
      <c r="B7" s="16">
        <v>8</v>
      </c>
      <c r="C7" s="16">
        <v>21</v>
      </c>
      <c r="D7" s="38">
        <v>21</v>
      </c>
      <c r="E7" s="46">
        <f>(D7*100)/C7</f>
        <v>100</v>
      </c>
      <c r="F7" s="47" t="str">
        <f>IF(E7&gt;=50,"5",IF(E7&gt;=40,"4",IF(E7&gt;=30,"3",IF(E7&gt;=20,"2","1"))))</f>
        <v>5</v>
      </c>
      <c r="G7" s="17">
        <f>B7*F7/5</f>
        <v>8</v>
      </c>
      <c r="H7" s="17"/>
    </row>
    <row r="8" spans="1:8" s="18" customFormat="1" ht="45.75" customHeight="1">
      <c r="A8" s="21" t="s">
        <v>13</v>
      </c>
      <c r="B8" s="16">
        <v>12</v>
      </c>
      <c r="C8" s="48">
        <v>100</v>
      </c>
      <c r="D8" s="49">
        <v>78.8</v>
      </c>
      <c r="E8" s="46">
        <f>(D8*100)/C8</f>
        <v>78.8</v>
      </c>
      <c r="F8" s="47" t="str">
        <f>IF(E8&gt;=80,"5",IF(E8&gt;=75,"4",IF(E8&gt;=70,"3",IF(E8&gt;=65,"2","1"))))</f>
        <v>4</v>
      </c>
      <c r="G8" s="17">
        <f>B8*F8/5</f>
        <v>9.6</v>
      </c>
      <c r="H8" s="17"/>
    </row>
    <row r="9" spans="1:8" ht="21.75">
      <c r="A9" s="50" t="s">
        <v>14</v>
      </c>
      <c r="B9" s="16">
        <f>B10</f>
        <v>10</v>
      </c>
      <c r="C9" s="16"/>
      <c r="D9" s="51"/>
      <c r="E9" s="23"/>
      <c r="F9" s="17"/>
      <c r="G9" s="17">
        <f>SUM(G10)</f>
        <v>8</v>
      </c>
      <c r="H9" s="17">
        <f>(G9*100)/B9</f>
        <v>80</v>
      </c>
    </row>
    <row r="10" spans="1:8" s="18" customFormat="1" ht="84">
      <c r="A10" s="21" t="s">
        <v>15</v>
      </c>
      <c r="B10" s="16">
        <v>10</v>
      </c>
      <c r="C10" s="16">
        <v>5</v>
      </c>
      <c r="D10" s="37">
        <v>4</v>
      </c>
      <c r="E10" s="46" t="str">
        <f>IF(D10&gt;=5,"5",IF(D10&gt;=4,"4",IF(D10&gt;=3,"3",IF(D10&gt;=2,"2","1"))))</f>
        <v>4</v>
      </c>
      <c r="F10" s="47" t="str">
        <f>$E$10</f>
        <v>4</v>
      </c>
      <c r="G10" s="17">
        <f>B10*F10/5</f>
        <v>8</v>
      </c>
      <c r="H10" s="17"/>
    </row>
    <row r="11" spans="1:8" ht="24.75" customHeight="1">
      <c r="A11" s="50" t="s">
        <v>16</v>
      </c>
      <c r="B11" s="16">
        <f>$B$12</f>
        <v>43</v>
      </c>
      <c r="C11" s="16"/>
      <c r="D11" s="51"/>
      <c r="E11" s="23"/>
      <c r="F11" s="17"/>
      <c r="G11" s="17">
        <v>43</v>
      </c>
      <c r="H11" s="17">
        <f>(G11*100)/B11</f>
        <v>100</v>
      </c>
    </row>
    <row r="12" spans="1:8" s="18" customFormat="1" ht="85.5" customHeight="1">
      <c r="A12" s="21" t="s">
        <v>17</v>
      </c>
      <c r="B12" s="16">
        <v>43</v>
      </c>
      <c r="C12" s="16">
        <v>75</v>
      </c>
      <c r="D12" s="19">
        <v>86.51</v>
      </c>
      <c r="E12" s="46">
        <f aca="true" t="shared" si="0" ref="E12:E19">(D12*100)/C12</f>
        <v>115.34666666666666</v>
      </c>
      <c r="F12" s="47" t="str">
        <f>IF(E12&gt;=75,"5",IF(E12&gt;=70,"4",IF(E12&gt;=65,"3",IF(E12&gt;=60,"2","1"))))</f>
        <v>5</v>
      </c>
      <c r="G12" s="17">
        <f aca="true" t="shared" si="1" ref="G12:G19">B12*F12/5</f>
        <v>43</v>
      </c>
      <c r="H12" s="17"/>
    </row>
    <row r="13" spans="1:8" s="18" customFormat="1" ht="63">
      <c r="A13" s="21" t="s">
        <v>18</v>
      </c>
      <c r="B13" s="16">
        <v>12</v>
      </c>
      <c r="C13" s="16">
        <v>100</v>
      </c>
      <c r="D13" s="19">
        <v>62</v>
      </c>
      <c r="E13" s="46">
        <f t="shared" si="0"/>
        <v>62</v>
      </c>
      <c r="F13" s="47" t="str">
        <f>IF(E13&gt;=80,"5",IF(E13&gt;=70,"4",IF(E13&gt;=60,"3",IF(E13&gt;=50,"2","1"))))</f>
        <v>3</v>
      </c>
      <c r="G13" s="17">
        <f t="shared" si="1"/>
        <v>7.2</v>
      </c>
      <c r="H13" s="17"/>
    </row>
    <row r="14" spans="1:8" s="18" customFormat="1" ht="42.75">
      <c r="A14" s="21" t="s">
        <v>52</v>
      </c>
      <c r="B14" s="16">
        <v>20</v>
      </c>
      <c r="C14" s="16">
        <v>85</v>
      </c>
      <c r="D14" s="19">
        <v>84.21</v>
      </c>
      <c r="E14" s="46">
        <f t="shared" si="0"/>
        <v>99.07058823529412</v>
      </c>
      <c r="F14" s="47" t="str">
        <f>IF(E14&gt;=85,"5",IF(E14&gt;=80,"4",IF(E14&gt;=75,"3",IF(E14&gt;=70,"2","1"))))</f>
        <v>5</v>
      </c>
      <c r="G14" s="17">
        <f t="shared" si="1"/>
        <v>20</v>
      </c>
      <c r="H14" s="17"/>
    </row>
    <row r="15" spans="1:8" ht="65.25">
      <c r="A15" s="22" t="s">
        <v>53</v>
      </c>
      <c r="B15" s="23">
        <v>6</v>
      </c>
      <c r="C15" s="16">
        <v>85</v>
      </c>
      <c r="D15" s="39">
        <v>100</v>
      </c>
      <c r="E15" s="46">
        <f t="shared" si="0"/>
        <v>117.6470588235294</v>
      </c>
      <c r="F15" s="47" t="str">
        <f>IF(E15&gt;=85,"5",IF(E15&gt;=75,"4",IF(E15&gt;=65,"3",IF(E15&gt;=55,"2","1"))))</f>
        <v>5</v>
      </c>
      <c r="G15" s="47">
        <f t="shared" si="1"/>
        <v>6</v>
      </c>
      <c r="H15" s="24"/>
    </row>
    <row r="16" spans="1:8" ht="43.5">
      <c r="A16" s="22" t="s">
        <v>19</v>
      </c>
      <c r="B16" s="23">
        <v>7</v>
      </c>
      <c r="C16" s="16">
        <v>30</v>
      </c>
      <c r="D16" s="39">
        <v>22</v>
      </c>
      <c r="E16" s="46" t="str">
        <f>IF(D16&gt;=24,"5",IF(D16&gt;=20,"4",IF(D16&gt;=16,"3",IF(D16&gt;=12,"2","1"))))</f>
        <v>4</v>
      </c>
      <c r="F16" s="47" t="str">
        <f>$E$16</f>
        <v>4</v>
      </c>
      <c r="G16" s="47">
        <f t="shared" si="1"/>
        <v>5.6</v>
      </c>
      <c r="H16" s="24"/>
    </row>
    <row r="17" spans="1:8" ht="65.25">
      <c r="A17" s="22" t="s">
        <v>20</v>
      </c>
      <c r="B17" s="23">
        <v>7</v>
      </c>
      <c r="C17" s="16">
        <v>100</v>
      </c>
      <c r="D17" s="39">
        <v>62</v>
      </c>
      <c r="E17" s="46">
        <f t="shared" si="0"/>
        <v>62</v>
      </c>
      <c r="F17" s="47" t="str">
        <f>IF(E17&gt;=80,"5",IF(E17&gt;=70,"4",IF(E17&gt;=60,"3",IF(E17&gt;=50,"2","1"))))</f>
        <v>3</v>
      </c>
      <c r="G17" s="47">
        <f t="shared" si="1"/>
        <v>4.2</v>
      </c>
      <c r="H17" s="24"/>
    </row>
    <row r="18" spans="1:8" s="26" customFormat="1" ht="82.5" customHeight="1">
      <c r="A18" s="21" t="s">
        <v>21</v>
      </c>
      <c r="B18" s="16">
        <v>5</v>
      </c>
      <c r="C18" s="16">
        <v>100</v>
      </c>
      <c r="D18" s="39">
        <v>85</v>
      </c>
      <c r="E18" s="52">
        <f t="shared" si="0"/>
        <v>85</v>
      </c>
      <c r="F18" s="53" t="str">
        <f>IF(E18&gt;=90,"5",IF(E18&gt;=85,"4",IF(E18&gt;=80,"3",IF(E18&gt;=75,"2","1"))))</f>
        <v>4</v>
      </c>
      <c r="G18" s="20">
        <f t="shared" si="1"/>
        <v>4</v>
      </c>
      <c r="H18" s="25"/>
    </row>
    <row r="19" spans="1:8" s="18" customFormat="1" ht="63.75" customHeight="1">
      <c r="A19" s="21" t="s">
        <v>22</v>
      </c>
      <c r="B19" s="16">
        <v>3</v>
      </c>
      <c r="C19" s="16">
        <v>3</v>
      </c>
      <c r="D19" s="54">
        <f>G20+G21</f>
        <v>3</v>
      </c>
      <c r="E19" s="52">
        <f t="shared" si="0"/>
        <v>100</v>
      </c>
      <c r="F19" s="47" t="str">
        <f>IF(E19&gt;=70,"5",IF(E19&gt;=60,"4",IF(E19&gt;=50,"3",IF(E19&gt;=40,"2","1"))))</f>
        <v>5</v>
      </c>
      <c r="G19" s="17">
        <f t="shared" si="1"/>
        <v>3</v>
      </c>
      <c r="H19" s="17"/>
    </row>
    <row r="20" spans="1:8" s="18" customFormat="1" ht="68.25" customHeight="1">
      <c r="A20" s="22" t="s">
        <v>23</v>
      </c>
      <c r="B20" s="23">
        <v>2</v>
      </c>
      <c r="C20" s="16">
        <v>5</v>
      </c>
      <c r="D20" s="39">
        <v>5</v>
      </c>
      <c r="E20" s="55" t="str">
        <f>IF(D20&gt;=5,"5",IF(D20&gt;=4,"4",IF(D20&gt;=3,"3",IF(D20&gt;=2,"2","1"))))</f>
        <v>5</v>
      </c>
      <c r="F20" s="55" t="str">
        <f>$E$20</f>
        <v>5</v>
      </c>
      <c r="G20" s="24">
        <f>B20*F20/5</f>
        <v>2</v>
      </c>
      <c r="H20" s="17"/>
    </row>
    <row r="21" spans="1:8" s="18" customFormat="1" ht="87">
      <c r="A21" s="22" t="s">
        <v>24</v>
      </c>
      <c r="B21" s="16">
        <v>1</v>
      </c>
      <c r="C21" s="16">
        <v>100</v>
      </c>
      <c r="D21" s="39">
        <v>100</v>
      </c>
      <c r="E21" s="55">
        <f>(D21*100)/C21</f>
        <v>100</v>
      </c>
      <c r="F21" s="56" t="str">
        <f>IF(E21&gt;=80,"5",IF(E21&gt;=70,"4",IF(E21&gt;=60,"3",IF(E21&gt;=50,"2","1"))))</f>
        <v>5</v>
      </c>
      <c r="G21" s="24">
        <f>B21*F21/5</f>
        <v>1</v>
      </c>
      <c r="H21" s="17"/>
    </row>
    <row r="22" spans="1:8" s="18" customFormat="1" ht="63.75">
      <c r="A22" s="21" t="s">
        <v>25</v>
      </c>
      <c r="B22" s="16">
        <v>3</v>
      </c>
      <c r="C22" s="16">
        <v>5</v>
      </c>
      <c r="D22" s="38">
        <v>5</v>
      </c>
      <c r="E22" s="46" t="str">
        <f>IF(D22&gt;=3,"5",IF(D22&gt;=2.5,"4",IF(D22&gt;=2,"3",IF(D22&gt;=1.5,"2","1"))))</f>
        <v>5</v>
      </c>
      <c r="F22" s="47" t="str">
        <f>$E$22</f>
        <v>5</v>
      </c>
      <c r="G22" s="17">
        <f>B22*F22/5</f>
        <v>3</v>
      </c>
      <c r="H22" s="17"/>
    </row>
    <row r="23" spans="1:8" s="18" customFormat="1" ht="21">
      <c r="A23" s="50" t="s">
        <v>26</v>
      </c>
      <c r="B23" s="16">
        <f>SUM(B24:B25)</f>
        <v>27</v>
      </c>
      <c r="C23" s="16"/>
      <c r="D23" s="51"/>
      <c r="E23" s="57"/>
      <c r="F23" s="17"/>
      <c r="G23" s="17">
        <f>G24+G25</f>
        <v>18.2</v>
      </c>
      <c r="H23" s="17">
        <f>(G23*100)/B23</f>
        <v>67.4074074074074</v>
      </c>
    </row>
    <row r="24" spans="1:8" s="18" customFormat="1" ht="85.5">
      <c r="A24" s="21" t="s">
        <v>27</v>
      </c>
      <c r="B24" s="16">
        <v>5</v>
      </c>
      <c r="C24" s="16">
        <v>80</v>
      </c>
      <c r="D24" s="38">
        <v>94</v>
      </c>
      <c r="E24" s="46">
        <f aca="true" t="shared" si="2" ref="E24:E29">(D24*100)/C24</f>
        <v>117.5</v>
      </c>
      <c r="F24" s="47" t="str">
        <f>IF(E24&gt;=80,"5",IF(E24&gt;=70,"4",IF(E24&gt;=60,"3",IF(E24&gt;=50,"2","1"))))</f>
        <v>5</v>
      </c>
      <c r="G24" s="17">
        <f>B24*F24/5</f>
        <v>5</v>
      </c>
      <c r="H24" s="17"/>
    </row>
    <row r="25" spans="1:8" s="18" customFormat="1" ht="64.5">
      <c r="A25" s="21" t="s">
        <v>47</v>
      </c>
      <c r="B25" s="16">
        <v>22</v>
      </c>
      <c r="C25" s="16">
        <v>100</v>
      </c>
      <c r="D25" s="19">
        <f>G27+G26+G28+G29</f>
        <v>66</v>
      </c>
      <c r="E25" s="46">
        <f t="shared" si="2"/>
        <v>66</v>
      </c>
      <c r="F25" s="47" t="str">
        <f>IF(E25&gt;=80,"5",IF(E25&gt;=70,"4",IF(E25&gt;=60,"3",IF(E25&gt;=50,"2","1"))))</f>
        <v>3</v>
      </c>
      <c r="G25" s="17">
        <f>B25*F25/5</f>
        <v>13.2</v>
      </c>
      <c r="H25" s="17"/>
    </row>
    <row r="26" spans="1:8" s="26" customFormat="1" ht="87">
      <c r="A26" s="22" t="s">
        <v>48</v>
      </c>
      <c r="B26" s="16">
        <v>5</v>
      </c>
      <c r="C26" s="16">
        <v>100</v>
      </c>
      <c r="D26" s="39">
        <v>65</v>
      </c>
      <c r="E26" s="46">
        <f>(D26*100)/C26</f>
        <v>65</v>
      </c>
      <c r="F26" s="53" t="str">
        <f>IF(E26&gt;=80,"5",IF(E26&gt;=70,"4",IF(E26&gt;=60,"3",IF(E26&gt;=50,"2","1"))))</f>
        <v>3</v>
      </c>
      <c r="G26" s="53">
        <f>F26*B26</f>
        <v>15</v>
      </c>
      <c r="H26" s="25"/>
    </row>
    <row r="27" spans="1:8" s="26" customFormat="1" ht="60" customHeight="1">
      <c r="A27" s="40" t="s">
        <v>43</v>
      </c>
      <c r="B27" s="16">
        <v>4</v>
      </c>
      <c r="C27" s="16">
        <v>100</v>
      </c>
      <c r="D27" s="38">
        <v>100</v>
      </c>
      <c r="E27" s="46">
        <f t="shared" si="2"/>
        <v>100</v>
      </c>
      <c r="F27" s="53" t="str">
        <f>IF(E27&gt;=95,"5",IF(E27&gt;=90,"4",IF(E27&gt;=85,"3",IF(E27&gt;=80,"2","1"))))</f>
        <v>5</v>
      </c>
      <c r="G27" s="53">
        <f>F27*B27</f>
        <v>20</v>
      </c>
      <c r="H27" s="20"/>
    </row>
    <row r="28" spans="1:8" s="26" customFormat="1" ht="69" customHeight="1">
      <c r="A28" s="22" t="s">
        <v>44</v>
      </c>
      <c r="B28" s="16">
        <v>5</v>
      </c>
      <c r="C28" s="16">
        <v>100</v>
      </c>
      <c r="D28" s="39">
        <v>65</v>
      </c>
      <c r="E28" s="46">
        <f t="shared" si="2"/>
        <v>65</v>
      </c>
      <c r="F28" s="53" t="str">
        <f>IF(E28&gt;=50,"5",IF(E28&gt;=45,"4",IF(E28&gt;=40,"3",IF(E28&gt;=35,"2","1"))))</f>
        <v>5</v>
      </c>
      <c r="G28" s="53">
        <f>F28*B28</f>
        <v>25</v>
      </c>
      <c r="H28" s="25"/>
    </row>
    <row r="29" spans="1:8" s="26" customFormat="1" ht="65.25">
      <c r="A29" s="22" t="s">
        <v>45</v>
      </c>
      <c r="B29" s="16">
        <v>3</v>
      </c>
      <c r="C29" s="16">
        <v>100</v>
      </c>
      <c r="D29" s="39">
        <v>60</v>
      </c>
      <c r="E29" s="52">
        <f t="shared" si="2"/>
        <v>60</v>
      </c>
      <c r="F29" s="53" t="str">
        <f>IF(E29&gt;=90,"5",IF(E29&gt;=80,"4",IF(E29&gt;=70,"3",IF(E29&gt;=60,"2","1"))))</f>
        <v>2</v>
      </c>
      <c r="G29" s="53">
        <f>F29*B29</f>
        <v>6</v>
      </c>
      <c r="H29" s="25"/>
    </row>
    <row r="30" spans="1:8" s="26" customFormat="1" ht="87">
      <c r="A30" s="22" t="s">
        <v>46</v>
      </c>
      <c r="B30" s="16">
        <v>5</v>
      </c>
      <c r="C30" s="16">
        <v>100</v>
      </c>
      <c r="D30" s="39">
        <v>93</v>
      </c>
      <c r="E30" s="52">
        <f>(D30*100)/C30</f>
        <v>93</v>
      </c>
      <c r="F30" s="53" t="str">
        <f>IF(E30&gt;=60,"5",IF(E30&gt;=55,"4",IF(E30&gt;=50,"3",IF(E30&gt;=45,"2","1"))))</f>
        <v>5</v>
      </c>
      <c r="G30" s="53">
        <f>F30*B30</f>
        <v>25</v>
      </c>
      <c r="H30" s="25"/>
    </row>
    <row r="31" spans="1:8" s="26" customFormat="1" ht="21.75">
      <c r="A31" s="21" t="s">
        <v>28</v>
      </c>
      <c r="B31" s="16">
        <f>B23+B11+B9+B6</f>
        <v>100</v>
      </c>
      <c r="C31" s="16"/>
      <c r="D31" s="51"/>
      <c r="E31" s="58"/>
      <c r="F31" s="59"/>
      <c r="G31" s="20">
        <f>G23+G11+G9+G6</f>
        <v>86.80000000000001</v>
      </c>
      <c r="H31" s="59"/>
    </row>
    <row r="32" spans="1:8" s="28" customFormat="1" ht="14.25" customHeight="1">
      <c r="A32" s="27"/>
      <c r="B32" s="3"/>
      <c r="C32" s="33"/>
      <c r="D32" s="32"/>
      <c r="E32" s="4"/>
      <c r="F32" s="4"/>
      <c r="G32" s="4"/>
      <c r="H32" s="4"/>
    </row>
    <row r="33" spans="1:8" ht="21.75">
      <c r="A33" s="76" t="s">
        <v>29</v>
      </c>
      <c r="B33" s="76"/>
      <c r="C33" s="76"/>
      <c r="D33" s="76"/>
      <c r="E33" s="76"/>
      <c r="F33" s="76"/>
      <c r="G33" s="76"/>
      <c r="H33" s="76"/>
    </row>
    <row r="34" spans="1:8" ht="21.75">
      <c r="A34" s="6" t="s">
        <v>1</v>
      </c>
      <c r="B34" s="7"/>
      <c r="C34" s="74" t="s">
        <v>2</v>
      </c>
      <c r="D34" s="74"/>
      <c r="E34" s="75"/>
      <c r="F34" s="8" t="s">
        <v>3</v>
      </c>
      <c r="G34" s="9" t="s">
        <v>3</v>
      </c>
      <c r="H34" s="10"/>
    </row>
    <row r="35" spans="1:8" ht="43.5">
      <c r="A35" s="11"/>
      <c r="B35" s="12" t="s">
        <v>5</v>
      </c>
      <c r="C35" s="34" t="s">
        <v>6</v>
      </c>
      <c r="D35" s="41" t="s">
        <v>7</v>
      </c>
      <c r="E35" s="13" t="s">
        <v>8</v>
      </c>
      <c r="F35" s="14" t="s">
        <v>9</v>
      </c>
      <c r="G35" s="15" t="s">
        <v>10</v>
      </c>
      <c r="H35" s="12"/>
    </row>
    <row r="36" spans="1:8" s="28" customFormat="1" ht="87">
      <c r="A36" s="60" t="s">
        <v>30</v>
      </c>
      <c r="B36" s="61">
        <v>10</v>
      </c>
      <c r="C36" s="48">
        <v>453</v>
      </c>
      <c r="D36" s="62">
        <v>321</v>
      </c>
      <c r="E36" s="17">
        <f>(D36*100)/C36</f>
        <v>70.86092715231788</v>
      </c>
      <c r="F36" s="47" t="str">
        <f>IF(E36&gt;=90,"5",IF(E36&gt;=85,"4",IF(E36&gt;=80,"3",IF(E36&gt;=70,"2","1"))))</f>
        <v>2</v>
      </c>
      <c r="G36" s="47">
        <f>B36*F36/5</f>
        <v>4</v>
      </c>
      <c r="H36" s="23"/>
    </row>
    <row r="37" spans="1:8" s="26" customFormat="1" ht="43.5">
      <c r="A37" s="60" t="s">
        <v>31</v>
      </c>
      <c r="B37" s="63">
        <v>12</v>
      </c>
      <c r="C37" s="48">
        <v>20</v>
      </c>
      <c r="D37" s="62">
        <v>0</v>
      </c>
      <c r="E37" s="17">
        <f>(D37*100000)/C37</f>
        <v>0</v>
      </c>
      <c r="F37" s="47" t="str">
        <f>IF(E37&lt;=20,"5",IF(E37&lt;=25,"4",IF(E37&lt;=30,"3",IF(E37&lt;=35,"2","1"))))</f>
        <v>5</v>
      </c>
      <c r="G37" s="47">
        <f>B37*F37/5</f>
        <v>12</v>
      </c>
      <c r="H37" s="23"/>
    </row>
    <row r="38" spans="1:8" ht="26.25" customHeight="1">
      <c r="A38" s="64" t="s">
        <v>51</v>
      </c>
      <c r="B38" s="63">
        <v>7</v>
      </c>
      <c r="C38" s="48">
        <v>13010</v>
      </c>
      <c r="D38" s="62">
        <v>8374</v>
      </c>
      <c r="E38" s="17">
        <f aca="true" t="shared" si="3" ref="E38:E48">(D38*100)/C38</f>
        <v>64.36587240584166</v>
      </c>
      <c r="F38" s="47" t="str">
        <f>IF(E38&gt;=66,"5",IF(E38&gt;=61,"4",IF(E38&gt;=56,"3",IF(E38&gt;=51,"2","1"))))</f>
        <v>4</v>
      </c>
      <c r="G38" s="47">
        <f aca="true" t="shared" si="4" ref="G38:G49">B38*F38/5</f>
        <v>5.6</v>
      </c>
      <c r="H38" s="23"/>
    </row>
    <row r="39" spans="1:8" ht="43.5">
      <c r="A39" s="65" t="s">
        <v>54</v>
      </c>
      <c r="B39" s="66">
        <v>10</v>
      </c>
      <c r="C39" s="48">
        <v>40</v>
      </c>
      <c r="D39" s="62">
        <v>42.9</v>
      </c>
      <c r="E39" s="17">
        <f>(D39*1000)/C39</f>
        <v>1072.5</v>
      </c>
      <c r="F39" s="47" t="str">
        <f>IF(E39&lt;=40,"5",IF(E39&lt;=45,"4",IF(E39&lt;=50,"3",IF(E39&lt;=55,"2","1"))))</f>
        <v>1</v>
      </c>
      <c r="G39" s="47">
        <f t="shared" si="4"/>
        <v>2</v>
      </c>
      <c r="H39" s="23"/>
    </row>
    <row r="40" spans="1:8" s="26" customFormat="1" ht="45" customHeight="1">
      <c r="A40" s="65" t="s">
        <v>32</v>
      </c>
      <c r="B40" s="66">
        <v>10</v>
      </c>
      <c r="C40" s="48">
        <v>7395</v>
      </c>
      <c r="D40" s="62">
        <v>4670</v>
      </c>
      <c r="E40" s="17">
        <f t="shared" si="3"/>
        <v>63.15077755240027</v>
      </c>
      <c r="F40" s="47" t="str">
        <f>IF(E40&gt;=80,"5",IF(E40&gt;=70,"4",IF(E40&gt;=60,"3",IF(E40&gt;=50,"2","1"))))</f>
        <v>3</v>
      </c>
      <c r="G40" s="47">
        <f t="shared" si="4"/>
        <v>6</v>
      </c>
      <c r="H40" s="23"/>
    </row>
    <row r="41" spans="1:8" s="26" customFormat="1" ht="43.5">
      <c r="A41" s="67" t="s">
        <v>33</v>
      </c>
      <c r="B41" s="66">
        <v>9</v>
      </c>
      <c r="C41" s="48">
        <v>1282</v>
      </c>
      <c r="D41" s="62">
        <v>1100</v>
      </c>
      <c r="E41" s="17">
        <f t="shared" si="3"/>
        <v>85.8034321372855</v>
      </c>
      <c r="F41" s="47" t="str">
        <f>IF(E41&gt;=90,"5",IF(E41&gt;=85,"4",IF(E41&gt;=80,"3",IF(E41&gt;=70,"2","1"))))</f>
        <v>4</v>
      </c>
      <c r="G41" s="47">
        <f t="shared" si="4"/>
        <v>7.2</v>
      </c>
      <c r="H41" s="23"/>
    </row>
    <row r="42" spans="1:8" s="26" customFormat="1" ht="65.25">
      <c r="A42" s="67" t="s">
        <v>34</v>
      </c>
      <c r="B42" s="63">
        <v>7</v>
      </c>
      <c r="C42" s="48">
        <v>5</v>
      </c>
      <c r="D42" s="62">
        <v>5</v>
      </c>
      <c r="E42" s="17">
        <f t="shared" si="3"/>
        <v>100</v>
      </c>
      <c r="F42" s="47" t="str">
        <f>IF(E42&gt;=90,"5",IF(E42&gt;=85,"4",IF(E42&gt;=80,"3",IF(E42&gt;=70,"2","1"))))</f>
        <v>5</v>
      </c>
      <c r="G42" s="47">
        <f t="shared" si="4"/>
        <v>7</v>
      </c>
      <c r="H42" s="23"/>
    </row>
    <row r="43" spans="1:8" s="26" customFormat="1" ht="65.25">
      <c r="A43" s="65" t="s">
        <v>50</v>
      </c>
      <c r="B43" s="16">
        <v>9</v>
      </c>
      <c r="C43" s="48">
        <f>C44+C45+C46</f>
        <v>259250</v>
      </c>
      <c r="D43" s="62">
        <f>D44+D45+D46</f>
        <v>60849</v>
      </c>
      <c r="E43" s="17">
        <f t="shared" si="3"/>
        <v>23.471166827386693</v>
      </c>
      <c r="F43" s="47" t="str">
        <f>IF(E43&gt;=20,"5",IF(E43&gt;=15,"4",IF(E43&gt;=10,"3",IF(E43&gt;=5,"2","1"))))</f>
        <v>5</v>
      </c>
      <c r="G43" s="47">
        <f>B43*F43/5</f>
        <v>9</v>
      </c>
      <c r="H43" s="23"/>
    </row>
    <row r="44" spans="1:8" s="26" customFormat="1" ht="21.75">
      <c r="A44" s="65" t="s">
        <v>38</v>
      </c>
      <c r="B44" s="33"/>
      <c r="C44" s="48"/>
      <c r="D44" s="62"/>
      <c r="E44" s="17" t="e">
        <f t="shared" si="3"/>
        <v>#DIV/0!</v>
      </c>
      <c r="F44" s="47"/>
      <c r="G44" s="47"/>
      <c r="H44" s="23"/>
    </row>
    <row r="45" spans="1:8" s="26" customFormat="1" ht="21.75">
      <c r="A45" s="65" t="s">
        <v>39</v>
      </c>
      <c r="B45" s="33"/>
      <c r="C45" s="48"/>
      <c r="D45" s="62"/>
      <c r="E45" s="17" t="e">
        <f t="shared" si="3"/>
        <v>#DIV/0!</v>
      </c>
      <c r="F45" s="47"/>
      <c r="G45" s="47"/>
      <c r="H45" s="23"/>
    </row>
    <row r="46" spans="1:8" s="26" customFormat="1" ht="43.5">
      <c r="A46" s="65" t="s">
        <v>40</v>
      </c>
      <c r="B46" s="33"/>
      <c r="C46" s="48">
        <v>259250</v>
      </c>
      <c r="D46" s="62">
        <v>60849</v>
      </c>
      <c r="E46" s="17">
        <f t="shared" si="3"/>
        <v>23.471166827386693</v>
      </c>
      <c r="F46" s="47"/>
      <c r="G46" s="47"/>
      <c r="H46" s="23"/>
    </row>
    <row r="47" spans="1:8" s="26" customFormat="1" ht="66" customHeight="1">
      <c r="A47" s="65" t="s">
        <v>35</v>
      </c>
      <c r="B47" s="66">
        <v>10</v>
      </c>
      <c r="C47" s="48">
        <v>5</v>
      </c>
      <c r="D47" s="62">
        <v>5</v>
      </c>
      <c r="E47" s="17">
        <f t="shared" si="3"/>
        <v>100</v>
      </c>
      <c r="F47" s="47" t="str">
        <f>IF(E47&gt;=50,"5",IF(E47&gt;=40,"4",IF(E47&gt;=30,"3",IF(E47&gt;=20,"2","1"))))</f>
        <v>5</v>
      </c>
      <c r="G47" s="47">
        <f t="shared" si="4"/>
        <v>10</v>
      </c>
      <c r="H47" s="23"/>
    </row>
    <row r="48" spans="1:8" s="26" customFormat="1" ht="87">
      <c r="A48" s="65" t="s">
        <v>49</v>
      </c>
      <c r="B48" s="66">
        <v>9</v>
      </c>
      <c r="C48" s="48">
        <v>21</v>
      </c>
      <c r="D48" s="62">
        <v>21</v>
      </c>
      <c r="E48" s="17">
        <f t="shared" si="3"/>
        <v>100</v>
      </c>
      <c r="F48" s="47" t="str">
        <f>IF(E48&gt;=50,"5",IF(E48&gt;=45,"4",IF(E48&gt;=40,"3",IF(E48&gt;=35,"2","1"))))</f>
        <v>5</v>
      </c>
      <c r="G48" s="47">
        <f t="shared" si="4"/>
        <v>9</v>
      </c>
      <c r="H48" s="23"/>
    </row>
    <row r="49" spans="1:8" s="26" customFormat="1" ht="43.5">
      <c r="A49" s="65" t="s">
        <v>36</v>
      </c>
      <c r="B49" s="66">
        <v>7</v>
      </c>
      <c r="C49" s="48">
        <v>2673</v>
      </c>
      <c r="D49" s="62">
        <v>0</v>
      </c>
      <c r="E49" s="17">
        <f>(D49*100)/C49</f>
        <v>0</v>
      </c>
      <c r="F49" s="47" t="str">
        <f>IF(E49&lt;=25,"5",IF(E49&lt;=30,"4",IF(E49&lt;=35,"3",IF(E49&lt;=40,"2","1"))))</f>
        <v>5</v>
      </c>
      <c r="G49" s="47">
        <f t="shared" si="4"/>
        <v>7</v>
      </c>
      <c r="H49" s="23"/>
    </row>
    <row r="50" spans="1:8" s="28" customFormat="1" ht="21.75">
      <c r="A50" s="68" t="s">
        <v>41</v>
      </c>
      <c r="B50" s="61">
        <f>SUM(B36:B49)</f>
        <v>100</v>
      </c>
      <c r="C50" s="48"/>
      <c r="D50" s="69"/>
      <c r="E50" s="17"/>
      <c r="F50" s="70"/>
      <c r="G50" s="17">
        <f>G36+G37+G38+G39+G40+G41+G42+G43+G47+G48+G49</f>
        <v>78.80000000000001</v>
      </c>
      <c r="H50" s="47"/>
    </row>
    <row r="51" spans="1:8" s="42" customFormat="1" ht="21">
      <c r="A51" s="77" t="s">
        <v>55</v>
      </c>
      <c r="B51" s="77"/>
      <c r="C51" s="77"/>
      <c r="D51" s="77"/>
      <c r="E51" s="77"/>
      <c r="F51" s="77"/>
      <c r="G51" s="77"/>
      <c r="H51" s="77"/>
    </row>
    <row r="52" spans="1:8" s="42" customFormat="1" ht="21">
      <c r="A52" s="71" t="s">
        <v>56</v>
      </c>
      <c r="B52" s="71"/>
      <c r="C52" s="71"/>
      <c r="D52" s="71"/>
      <c r="E52" s="71"/>
      <c r="F52" s="71"/>
      <c r="G52" s="71"/>
      <c r="H52" s="71"/>
    </row>
    <row r="53" spans="1:8" s="28" customFormat="1" ht="21.75">
      <c r="A53" s="29"/>
      <c r="B53" s="3"/>
      <c r="C53" s="35"/>
      <c r="D53" s="32"/>
      <c r="E53" s="30"/>
      <c r="F53" s="30"/>
      <c r="G53" s="30"/>
      <c r="H53" s="30"/>
    </row>
    <row r="54" spans="1:8" s="28" customFormat="1" ht="21.75">
      <c r="A54" s="29"/>
      <c r="B54" s="3"/>
      <c r="C54" s="35"/>
      <c r="D54" s="32"/>
      <c r="E54" s="30"/>
      <c r="F54" s="30"/>
      <c r="G54" s="30"/>
      <c r="H54" s="30"/>
    </row>
    <row r="55" spans="1:8" s="28" customFormat="1" ht="21.75">
      <c r="A55" s="29"/>
      <c r="B55" s="3"/>
      <c r="C55" s="35"/>
      <c r="D55" s="32"/>
      <c r="E55" s="30"/>
      <c r="F55" s="30"/>
      <c r="G55" s="30"/>
      <c r="H55" s="30"/>
    </row>
    <row r="56" spans="1:8" s="28" customFormat="1" ht="21.75">
      <c r="A56" s="29"/>
      <c r="B56" s="3"/>
      <c r="C56" s="35"/>
      <c r="D56" s="32"/>
      <c r="E56" s="30"/>
      <c r="F56" s="30"/>
      <c r="G56" s="30"/>
      <c r="H56" s="30"/>
    </row>
    <row r="57" spans="1:8" s="28" customFormat="1" ht="21.75">
      <c r="A57" s="29"/>
      <c r="B57" s="3"/>
      <c r="C57" s="35"/>
      <c r="D57" s="32"/>
      <c r="E57" s="30"/>
      <c r="F57" s="30"/>
      <c r="G57" s="30"/>
      <c r="H57" s="30"/>
    </row>
    <row r="58" spans="1:8" s="28" customFormat="1" ht="21.75">
      <c r="A58" s="29"/>
      <c r="B58" s="3"/>
      <c r="C58" s="35"/>
      <c r="D58" s="32"/>
      <c r="E58" s="30"/>
      <c r="F58" s="30"/>
      <c r="G58" s="30"/>
      <c r="H58" s="30"/>
    </row>
    <row r="59" spans="1:8" s="28" customFormat="1" ht="21.75">
      <c r="A59" s="29"/>
      <c r="B59" s="3"/>
      <c r="C59" s="35"/>
      <c r="D59" s="32"/>
      <c r="E59" s="30"/>
      <c r="F59" s="30"/>
      <c r="G59" s="30"/>
      <c r="H59" s="30"/>
    </row>
    <row r="60" spans="1:8" s="28" customFormat="1" ht="21.75">
      <c r="A60" s="29"/>
      <c r="B60" s="3"/>
      <c r="C60" s="35"/>
      <c r="D60" s="32"/>
      <c r="E60" s="30"/>
      <c r="F60" s="30"/>
      <c r="G60" s="30"/>
      <c r="H60" s="30"/>
    </row>
    <row r="61" spans="1:8" s="28" customFormat="1" ht="21.75">
      <c r="A61" s="29"/>
      <c r="B61" s="3"/>
      <c r="C61" s="35"/>
      <c r="D61" s="32"/>
      <c r="E61" s="30"/>
      <c r="F61" s="30"/>
      <c r="G61" s="30"/>
      <c r="H61" s="30"/>
    </row>
    <row r="62" spans="1:8" s="28" customFormat="1" ht="21.75">
      <c r="A62" s="29"/>
      <c r="B62" s="3"/>
      <c r="C62" s="35"/>
      <c r="D62" s="32"/>
      <c r="E62" s="30"/>
      <c r="F62" s="30"/>
      <c r="G62" s="30"/>
      <c r="H62" s="30"/>
    </row>
    <row r="63" spans="1:8" s="28" customFormat="1" ht="21.75">
      <c r="A63" s="29"/>
      <c r="B63" s="3"/>
      <c r="C63" s="35"/>
      <c r="D63" s="32"/>
      <c r="E63" s="30"/>
      <c r="F63" s="30"/>
      <c r="G63" s="30"/>
      <c r="H63" s="30"/>
    </row>
    <row r="64" spans="1:8" s="28" customFormat="1" ht="21.75">
      <c r="A64" s="29"/>
      <c r="B64" s="3"/>
      <c r="C64" s="35"/>
      <c r="D64" s="32"/>
      <c r="E64" s="30"/>
      <c r="F64" s="30"/>
      <c r="G64" s="30"/>
      <c r="H64" s="30"/>
    </row>
    <row r="65" spans="1:8" s="28" customFormat="1" ht="21.75">
      <c r="A65" s="29"/>
      <c r="B65" s="3"/>
      <c r="C65" s="35"/>
      <c r="D65" s="32"/>
      <c r="E65" s="30"/>
      <c r="F65" s="30"/>
      <c r="G65" s="30"/>
      <c r="H65" s="30"/>
    </row>
    <row r="66" spans="1:8" s="28" customFormat="1" ht="21.75">
      <c r="A66" s="29"/>
      <c r="B66" s="3"/>
      <c r="C66" s="35"/>
      <c r="D66" s="32"/>
      <c r="E66" s="30"/>
      <c r="F66" s="30"/>
      <c r="G66" s="30"/>
      <c r="H66" s="30"/>
    </row>
    <row r="67" spans="1:8" s="28" customFormat="1" ht="21.75">
      <c r="A67" s="29"/>
      <c r="B67" s="3"/>
      <c r="C67" s="35"/>
      <c r="D67" s="32"/>
      <c r="E67" s="30"/>
      <c r="F67" s="30"/>
      <c r="G67" s="30"/>
      <c r="H67" s="30"/>
    </row>
    <row r="68" spans="1:8" s="28" customFormat="1" ht="21.75">
      <c r="A68" s="29"/>
      <c r="B68" s="3"/>
      <c r="C68" s="35"/>
      <c r="D68" s="32"/>
      <c r="E68" s="30"/>
      <c r="F68" s="30"/>
      <c r="G68" s="30"/>
      <c r="H68" s="30"/>
    </row>
    <row r="69" spans="1:8" s="28" customFormat="1" ht="21.75">
      <c r="A69" s="29"/>
      <c r="B69" s="3"/>
      <c r="C69" s="35"/>
      <c r="D69" s="32"/>
      <c r="E69" s="30"/>
      <c r="F69" s="30"/>
      <c r="G69" s="30"/>
      <c r="H69" s="30"/>
    </row>
    <row r="70" spans="1:8" s="28" customFormat="1" ht="21.75">
      <c r="A70" s="29"/>
      <c r="B70" s="3"/>
      <c r="C70" s="35"/>
      <c r="D70" s="32"/>
      <c r="E70" s="30"/>
      <c r="F70" s="30"/>
      <c r="G70" s="30"/>
      <c r="H70" s="30"/>
    </row>
    <row r="71" spans="1:8" s="28" customFormat="1" ht="21.75">
      <c r="A71" s="29"/>
      <c r="B71" s="3"/>
      <c r="C71" s="35"/>
      <c r="D71" s="32"/>
      <c r="E71" s="30"/>
      <c r="F71" s="30"/>
      <c r="G71" s="30"/>
      <c r="H71" s="30"/>
    </row>
    <row r="72" spans="1:8" s="28" customFormat="1" ht="21.75">
      <c r="A72" s="29"/>
      <c r="B72" s="3"/>
      <c r="C72" s="35"/>
      <c r="D72" s="32"/>
      <c r="E72" s="30"/>
      <c r="F72" s="30"/>
      <c r="G72" s="30"/>
      <c r="H72" s="30"/>
    </row>
    <row r="73" spans="1:8" s="28" customFormat="1" ht="21.75">
      <c r="A73" s="29"/>
      <c r="B73" s="3"/>
      <c r="C73" s="35"/>
      <c r="D73" s="32"/>
      <c r="E73" s="30"/>
      <c r="F73" s="30"/>
      <c r="G73" s="30"/>
      <c r="H73" s="30"/>
    </row>
    <row r="74" spans="1:8" s="28" customFormat="1" ht="21.75">
      <c r="A74" s="29"/>
      <c r="B74" s="3"/>
      <c r="C74" s="35"/>
      <c r="D74" s="32"/>
      <c r="E74" s="30"/>
      <c r="F74" s="30"/>
      <c r="G74" s="30"/>
      <c r="H74" s="30"/>
    </row>
    <row r="75" spans="1:8" s="28" customFormat="1" ht="21.75">
      <c r="A75" s="29"/>
      <c r="B75" s="3"/>
      <c r="C75" s="35"/>
      <c r="D75" s="32"/>
      <c r="E75" s="30"/>
      <c r="F75" s="30"/>
      <c r="G75" s="30"/>
      <c r="H75" s="30"/>
    </row>
    <row r="76" spans="1:8" s="28" customFormat="1" ht="21.75">
      <c r="A76" s="29"/>
      <c r="B76" s="3"/>
      <c r="C76" s="35"/>
      <c r="D76" s="32"/>
      <c r="E76" s="30"/>
      <c r="F76" s="30"/>
      <c r="G76" s="30"/>
      <c r="H76" s="30"/>
    </row>
    <row r="77" spans="1:8" s="28" customFormat="1" ht="21.75">
      <c r="A77" s="29"/>
      <c r="B77" s="3"/>
      <c r="C77" s="35"/>
      <c r="D77" s="32"/>
      <c r="E77" s="30"/>
      <c r="F77" s="30"/>
      <c r="G77" s="30"/>
      <c r="H77" s="30"/>
    </row>
    <row r="78" spans="1:8" s="28" customFormat="1" ht="21.75">
      <c r="A78" s="29"/>
      <c r="B78" s="3"/>
      <c r="C78" s="35"/>
      <c r="D78" s="32"/>
      <c r="E78" s="30"/>
      <c r="F78" s="30"/>
      <c r="G78" s="30"/>
      <c r="H78" s="30"/>
    </row>
    <row r="79" spans="1:8" s="28" customFormat="1" ht="21.75">
      <c r="A79" s="29"/>
      <c r="B79" s="3"/>
      <c r="C79" s="35"/>
      <c r="D79" s="32"/>
      <c r="E79" s="30"/>
      <c r="F79" s="30"/>
      <c r="G79" s="30"/>
      <c r="H79" s="30"/>
    </row>
    <row r="80" spans="1:8" s="28" customFormat="1" ht="21.75">
      <c r="A80" s="29"/>
      <c r="B80" s="3"/>
      <c r="C80" s="35"/>
      <c r="D80" s="32"/>
      <c r="E80" s="30"/>
      <c r="F80" s="30"/>
      <c r="G80" s="30"/>
      <c r="H80" s="30"/>
    </row>
    <row r="81" spans="1:8" s="28" customFormat="1" ht="21.75">
      <c r="A81" s="29"/>
      <c r="B81" s="3"/>
      <c r="C81" s="35"/>
      <c r="D81" s="32"/>
      <c r="E81" s="30"/>
      <c r="F81" s="30"/>
      <c r="G81" s="30"/>
      <c r="H81" s="30"/>
    </row>
    <row r="82" spans="1:8" s="28" customFormat="1" ht="21.75">
      <c r="A82" s="29"/>
      <c r="B82" s="3"/>
      <c r="C82" s="35"/>
      <c r="D82" s="32"/>
      <c r="E82" s="30"/>
      <c r="F82" s="30"/>
      <c r="G82" s="30"/>
      <c r="H82" s="30"/>
    </row>
    <row r="83" spans="1:8" s="28" customFormat="1" ht="21.75">
      <c r="A83" s="29"/>
      <c r="B83" s="3"/>
      <c r="C83" s="35"/>
      <c r="D83" s="32"/>
      <c r="E83" s="30"/>
      <c r="F83" s="30"/>
      <c r="G83" s="30"/>
      <c r="H83" s="30"/>
    </row>
    <row r="84" spans="1:8" s="28" customFormat="1" ht="21.75">
      <c r="A84" s="29"/>
      <c r="B84" s="3"/>
      <c r="C84" s="35"/>
      <c r="D84" s="32"/>
      <c r="E84" s="30"/>
      <c r="F84" s="30"/>
      <c r="G84" s="30"/>
      <c r="H84" s="30"/>
    </row>
    <row r="85" spans="1:8" s="28" customFormat="1" ht="21.75">
      <c r="A85" s="29"/>
      <c r="B85" s="3"/>
      <c r="C85" s="35"/>
      <c r="D85" s="32"/>
      <c r="E85" s="30"/>
      <c r="F85" s="30"/>
      <c r="G85" s="30"/>
      <c r="H85" s="30"/>
    </row>
    <row r="86" spans="1:8" s="28" customFormat="1" ht="21.75">
      <c r="A86" s="29"/>
      <c r="B86" s="3"/>
      <c r="C86" s="35"/>
      <c r="D86" s="32"/>
      <c r="E86" s="30"/>
      <c r="F86" s="30"/>
      <c r="G86" s="30"/>
      <c r="H86" s="30"/>
    </row>
    <row r="87" spans="1:8" s="28" customFormat="1" ht="21.75">
      <c r="A87" s="29"/>
      <c r="B87" s="3"/>
      <c r="C87" s="35"/>
      <c r="D87" s="32"/>
      <c r="E87" s="30"/>
      <c r="F87" s="30"/>
      <c r="G87" s="30"/>
      <c r="H87" s="30"/>
    </row>
    <row r="88" spans="1:8" s="28" customFormat="1" ht="21.75">
      <c r="A88" s="29"/>
      <c r="B88" s="3"/>
      <c r="C88" s="35"/>
      <c r="D88" s="32"/>
      <c r="E88" s="30"/>
      <c r="F88" s="30"/>
      <c r="G88" s="30"/>
      <c r="H88" s="30"/>
    </row>
    <row r="89" spans="1:8" s="28" customFormat="1" ht="21.75">
      <c r="A89" s="29"/>
      <c r="B89" s="3"/>
      <c r="C89" s="35"/>
      <c r="D89" s="32"/>
      <c r="E89" s="30"/>
      <c r="F89" s="30"/>
      <c r="G89" s="30"/>
      <c r="H89" s="30"/>
    </row>
    <row r="90" spans="1:8" s="28" customFormat="1" ht="21.75">
      <c r="A90" s="29"/>
      <c r="B90" s="3"/>
      <c r="C90" s="35"/>
      <c r="D90" s="32"/>
      <c r="E90" s="30"/>
      <c r="F90" s="30"/>
      <c r="G90" s="30"/>
      <c r="H90" s="30"/>
    </row>
    <row r="91" spans="1:8" s="28" customFormat="1" ht="21.75">
      <c r="A91" s="29"/>
      <c r="B91" s="3"/>
      <c r="C91" s="35"/>
      <c r="D91" s="32"/>
      <c r="E91" s="30"/>
      <c r="F91" s="30"/>
      <c r="G91" s="30"/>
      <c r="H91" s="30"/>
    </row>
    <row r="92" spans="1:8" s="28" customFormat="1" ht="21.75">
      <c r="A92" s="29"/>
      <c r="B92" s="3"/>
      <c r="C92" s="35"/>
      <c r="D92" s="32"/>
      <c r="E92" s="30"/>
      <c r="F92" s="30"/>
      <c r="G92" s="30"/>
      <c r="H92" s="30"/>
    </row>
    <row r="93" spans="1:8" s="28" customFormat="1" ht="21.75">
      <c r="A93" s="29"/>
      <c r="B93" s="3"/>
      <c r="C93" s="35"/>
      <c r="D93" s="32"/>
      <c r="E93" s="30"/>
      <c r="F93" s="30"/>
      <c r="G93" s="30"/>
      <c r="H93" s="30"/>
    </row>
    <row r="94" spans="1:8" s="28" customFormat="1" ht="21.75">
      <c r="A94" s="29"/>
      <c r="B94" s="3"/>
      <c r="C94" s="35"/>
      <c r="D94" s="32"/>
      <c r="E94" s="30"/>
      <c r="F94" s="30"/>
      <c r="G94" s="30"/>
      <c r="H94" s="30"/>
    </row>
    <row r="95" spans="1:8" s="28" customFormat="1" ht="21.75">
      <c r="A95" s="29"/>
      <c r="B95" s="3"/>
      <c r="C95" s="35"/>
      <c r="D95" s="32"/>
      <c r="E95" s="30"/>
      <c r="F95" s="30"/>
      <c r="G95" s="30"/>
      <c r="H95" s="30"/>
    </row>
    <row r="96" spans="1:8" s="28" customFormat="1" ht="21.75">
      <c r="A96" s="29"/>
      <c r="B96" s="3"/>
      <c r="C96" s="35"/>
      <c r="D96" s="32"/>
      <c r="E96" s="30"/>
      <c r="F96" s="30"/>
      <c r="G96" s="30"/>
      <c r="H96" s="30"/>
    </row>
    <row r="97" spans="1:8" s="28" customFormat="1" ht="21.75">
      <c r="A97" s="29"/>
      <c r="B97" s="3"/>
      <c r="C97" s="35"/>
      <c r="D97" s="32"/>
      <c r="E97" s="30"/>
      <c r="F97" s="30"/>
      <c r="G97" s="30"/>
      <c r="H97" s="30"/>
    </row>
    <row r="98" spans="1:8" s="28" customFormat="1" ht="21.75">
      <c r="A98" s="29"/>
      <c r="B98" s="3"/>
      <c r="C98" s="35"/>
      <c r="D98" s="32"/>
      <c r="E98" s="30"/>
      <c r="F98" s="30"/>
      <c r="G98" s="30"/>
      <c r="H98" s="30"/>
    </row>
    <row r="99" spans="1:8" s="28" customFormat="1" ht="21.75">
      <c r="A99" s="29"/>
      <c r="B99" s="3"/>
      <c r="C99" s="35"/>
      <c r="D99" s="32"/>
      <c r="E99" s="30"/>
      <c r="F99" s="30"/>
      <c r="G99" s="30"/>
      <c r="H99" s="30"/>
    </row>
    <row r="100" spans="1:8" s="28" customFormat="1" ht="21.75">
      <c r="A100" s="29"/>
      <c r="B100" s="3"/>
      <c r="C100" s="35"/>
      <c r="D100" s="32"/>
      <c r="E100" s="30"/>
      <c r="F100" s="30"/>
      <c r="G100" s="30"/>
      <c r="H100" s="30"/>
    </row>
    <row r="101" spans="1:8" s="28" customFormat="1" ht="21.75">
      <c r="A101" s="29"/>
      <c r="B101" s="3"/>
      <c r="C101" s="35"/>
      <c r="D101" s="32"/>
      <c r="E101" s="30"/>
      <c r="F101" s="30"/>
      <c r="G101" s="30"/>
      <c r="H101" s="30"/>
    </row>
    <row r="102" spans="1:8" s="28" customFormat="1" ht="21.75">
      <c r="A102" s="29"/>
      <c r="B102" s="3"/>
      <c r="C102" s="35"/>
      <c r="D102" s="32"/>
      <c r="E102" s="30"/>
      <c r="F102" s="30"/>
      <c r="G102" s="30"/>
      <c r="H102" s="30"/>
    </row>
    <row r="103" spans="1:8" s="28" customFormat="1" ht="21.75">
      <c r="A103" s="29"/>
      <c r="B103" s="3"/>
      <c r="C103" s="35"/>
      <c r="D103" s="32"/>
      <c r="E103" s="30"/>
      <c r="F103" s="30"/>
      <c r="G103" s="30"/>
      <c r="H103" s="30"/>
    </row>
    <row r="104" spans="1:8" s="28" customFormat="1" ht="21.75">
      <c r="A104" s="29"/>
      <c r="B104" s="3"/>
      <c r="C104" s="35"/>
      <c r="D104" s="32"/>
      <c r="E104" s="30"/>
      <c r="F104" s="30"/>
      <c r="G104" s="30"/>
      <c r="H104" s="30"/>
    </row>
    <row r="105" spans="1:8" s="28" customFormat="1" ht="21.75">
      <c r="A105" s="29"/>
      <c r="B105" s="3"/>
      <c r="C105" s="35"/>
      <c r="D105" s="32"/>
      <c r="E105" s="30"/>
      <c r="F105" s="30"/>
      <c r="G105" s="30"/>
      <c r="H105" s="30"/>
    </row>
    <row r="106" spans="1:8" s="28" customFormat="1" ht="21.75">
      <c r="A106" s="29"/>
      <c r="B106" s="3"/>
      <c r="C106" s="35"/>
      <c r="D106" s="32"/>
      <c r="E106" s="30"/>
      <c r="F106" s="30"/>
      <c r="G106" s="30"/>
      <c r="H106" s="30"/>
    </row>
    <row r="107" spans="1:8" s="28" customFormat="1" ht="21.75">
      <c r="A107" s="29"/>
      <c r="B107" s="3"/>
      <c r="C107" s="35"/>
      <c r="D107" s="32"/>
      <c r="E107" s="30"/>
      <c r="F107" s="30"/>
      <c r="G107" s="30"/>
      <c r="H107" s="30"/>
    </row>
    <row r="108" spans="1:8" s="28" customFormat="1" ht="21.75">
      <c r="A108" s="29"/>
      <c r="B108" s="3"/>
      <c r="C108" s="35"/>
      <c r="D108" s="32"/>
      <c r="E108" s="30"/>
      <c r="F108" s="30"/>
      <c r="G108" s="30"/>
      <c r="H108" s="30"/>
    </row>
    <row r="109" spans="1:8" s="28" customFormat="1" ht="21.75">
      <c r="A109" s="29"/>
      <c r="B109" s="3"/>
      <c r="C109" s="35"/>
      <c r="D109" s="32"/>
      <c r="E109" s="30"/>
      <c r="F109" s="30"/>
      <c r="G109" s="30"/>
      <c r="H109" s="30"/>
    </row>
    <row r="110" spans="1:8" s="28" customFormat="1" ht="21.75">
      <c r="A110" s="29"/>
      <c r="B110" s="3"/>
      <c r="C110" s="35"/>
      <c r="D110" s="32"/>
      <c r="E110" s="30"/>
      <c r="F110" s="30"/>
      <c r="G110" s="30"/>
      <c r="H110" s="30"/>
    </row>
    <row r="111" spans="1:8" s="28" customFormat="1" ht="21.75">
      <c r="A111" s="29"/>
      <c r="B111" s="3"/>
      <c r="C111" s="35"/>
      <c r="D111" s="32"/>
      <c r="E111" s="30"/>
      <c r="F111" s="30"/>
      <c r="G111" s="30"/>
      <c r="H111" s="30"/>
    </row>
    <row r="112" spans="1:8" s="28" customFormat="1" ht="21.75">
      <c r="A112" s="29"/>
      <c r="B112" s="3"/>
      <c r="C112" s="35"/>
      <c r="D112" s="32"/>
      <c r="E112" s="30"/>
      <c r="F112" s="30"/>
      <c r="G112" s="30"/>
      <c r="H112" s="30"/>
    </row>
    <row r="113" spans="1:8" s="28" customFormat="1" ht="21.75">
      <c r="A113" s="29"/>
      <c r="B113" s="3"/>
      <c r="C113" s="35"/>
      <c r="D113" s="32"/>
      <c r="E113" s="30"/>
      <c r="F113" s="30"/>
      <c r="G113" s="30"/>
      <c r="H113" s="30"/>
    </row>
    <row r="114" spans="1:8" s="28" customFormat="1" ht="21.75">
      <c r="A114" s="29"/>
      <c r="B114" s="3"/>
      <c r="C114" s="35"/>
      <c r="D114" s="32"/>
      <c r="E114" s="30"/>
      <c r="F114" s="30"/>
      <c r="G114" s="30"/>
      <c r="H114" s="30"/>
    </row>
    <row r="115" spans="1:8" s="28" customFormat="1" ht="21.75">
      <c r="A115" s="29"/>
      <c r="B115" s="3"/>
      <c r="C115" s="35"/>
      <c r="D115" s="32"/>
      <c r="E115" s="30"/>
      <c r="F115" s="30"/>
      <c r="G115" s="30"/>
      <c r="H115" s="30"/>
    </row>
    <row r="116" spans="1:8" s="28" customFormat="1" ht="21.75">
      <c r="A116" s="29"/>
      <c r="B116" s="3"/>
      <c r="C116" s="35"/>
      <c r="D116" s="32"/>
      <c r="E116" s="30"/>
      <c r="F116" s="30"/>
      <c r="G116" s="30"/>
      <c r="H116" s="30"/>
    </row>
    <row r="117" spans="1:8" s="28" customFormat="1" ht="21.75">
      <c r="A117" s="29"/>
      <c r="B117" s="3"/>
      <c r="C117" s="35"/>
      <c r="D117" s="32"/>
      <c r="E117" s="30"/>
      <c r="F117" s="30"/>
      <c r="G117" s="30"/>
      <c r="H117" s="30"/>
    </row>
    <row r="118" spans="1:8" s="28" customFormat="1" ht="21.75">
      <c r="A118" s="29"/>
      <c r="B118" s="3"/>
      <c r="C118" s="35"/>
      <c r="D118" s="32"/>
      <c r="E118" s="30"/>
      <c r="F118" s="30"/>
      <c r="G118" s="30"/>
      <c r="H118" s="30"/>
    </row>
    <row r="119" spans="1:8" s="28" customFormat="1" ht="21.75">
      <c r="A119" s="29"/>
      <c r="B119" s="3"/>
      <c r="C119" s="35"/>
      <c r="D119" s="32"/>
      <c r="E119" s="30"/>
      <c r="F119" s="30"/>
      <c r="G119" s="30"/>
      <c r="H119" s="30"/>
    </row>
    <row r="120" spans="1:8" s="28" customFormat="1" ht="21.75">
      <c r="A120" s="29"/>
      <c r="B120" s="3"/>
      <c r="C120" s="35"/>
      <c r="D120" s="32"/>
      <c r="E120" s="30"/>
      <c r="F120" s="30"/>
      <c r="G120" s="30"/>
      <c r="H120" s="30"/>
    </row>
    <row r="121" spans="1:8" s="28" customFormat="1" ht="21.75">
      <c r="A121" s="29"/>
      <c r="B121" s="3"/>
      <c r="C121" s="35"/>
      <c r="D121" s="32"/>
      <c r="E121" s="30"/>
      <c r="F121" s="30"/>
      <c r="G121" s="30"/>
      <c r="H121" s="30"/>
    </row>
    <row r="122" spans="1:8" s="28" customFormat="1" ht="21.75">
      <c r="A122" s="29"/>
      <c r="B122" s="3"/>
      <c r="C122" s="35"/>
      <c r="D122" s="32"/>
      <c r="E122" s="30"/>
      <c r="F122" s="30"/>
      <c r="G122" s="30"/>
      <c r="H122" s="30"/>
    </row>
    <row r="123" spans="1:8" s="28" customFormat="1" ht="21.75">
      <c r="A123" s="29"/>
      <c r="B123" s="3"/>
      <c r="C123" s="35"/>
      <c r="D123" s="32"/>
      <c r="E123" s="30"/>
      <c r="F123" s="30"/>
      <c r="G123" s="30"/>
      <c r="H123" s="30"/>
    </row>
    <row r="124" spans="1:8" s="28" customFormat="1" ht="21.75">
      <c r="A124" s="29"/>
      <c r="B124" s="3"/>
      <c r="C124" s="35"/>
      <c r="D124" s="32"/>
      <c r="E124" s="30"/>
      <c r="F124" s="30"/>
      <c r="G124" s="30"/>
      <c r="H124" s="30"/>
    </row>
    <row r="125" spans="1:8" s="28" customFormat="1" ht="21.75">
      <c r="A125" s="29"/>
      <c r="B125" s="3"/>
      <c r="C125" s="35"/>
      <c r="D125" s="32"/>
      <c r="E125" s="30"/>
      <c r="F125" s="30"/>
      <c r="G125" s="30"/>
      <c r="H125" s="30"/>
    </row>
    <row r="126" spans="1:8" s="28" customFormat="1" ht="21.75">
      <c r="A126" s="29"/>
      <c r="B126" s="3"/>
      <c r="C126" s="35"/>
      <c r="D126" s="32"/>
      <c r="E126" s="30"/>
      <c r="F126" s="30"/>
      <c r="G126" s="30"/>
      <c r="H126" s="30"/>
    </row>
    <row r="127" spans="1:8" s="28" customFormat="1" ht="21.75">
      <c r="A127" s="29"/>
      <c r="B127" s="3"/>
      <c r="C127" s="35"/>
      <c r="D127" s="32"/>
      <c r="E127" s="30"/>
      <c r="F127" s="30"/>
      <c r="G127" s="30"/>
      <c r="H127" s="30"/>
    </row>
    <row r="128" spans="1:8" s="28" customFormat="1" ht="21.75">
      <c r="A128" s="29"/>
      <c r="B128" s="3"/>
      <c r="C128" s="35"/>
      <c r="D128" s="32"/>
      <c r="E128" s="30"/>
      <c r="F128" s="30"/>
      <c r="G128" s="30"/>
      <c r="H128" s="30"/>
    </row>
    <row r="129" spans="1:8" s="28" customFormat="1" ht="21.75">
      <c r="A129" s="29"/>
      <c r="B129" s="3"/>
      <c r="C129" s="35"/>
      <c r="D129" s="32"/>
      <c r="E129" s="30"/>
      <c r="F129" s="30"/>
      <c r="G129" s="30"/>
      <c r="H129" s="30"/>
    </row>
    <row r="130" spans="1:8" s="28" customFormat="1" ht="21.75">
      <c r="A130" s="29"/>
      <c r="B130" s="3"/>
      <c r="C130" s="35"/>
      <c r="D130" s="32"/>
      <c r="E130" s="30"/>
      <c r="F130" s="30"/>
      <c r="G130" s="30"/>
      <c r="H130" s="30"/>
    </row>
    <row r="131" spans="1:8" s="28" customFormat="1" ht="21.75">
      <c r="A131" s="29"/>
      <c r="B131" s="3"/>
      <c r="C131" s="35"/>
      <c r="D131" s="32"/>
      <c r="E131" s="30"/>
      <c r="F131" s="30"/>
      <c r="G131" s="30"/>
      <c r="H131" s="30"/>
    </row>
  </sheetData>
  <sheetProtection/>
  <mergeCells count="7">
    <mergeCell ref="A52:H52"/>
    <mergeCell ref="A1:H1"/>
    <mergeCell ref="A2:H2"/>
    <mergeCell ref="C4:E4"/>
    <mergeCell ref="A33:H33"/>
    <mergeCell ref="C34:E34"/>
    <mergeCell ref="A51:H51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Nisha</dc:creator>
  <cp:keywords/>
  <dc:description/>
  <cp:lastModifiedBy>kls_left</cp:lastModifiedBy>
  <cp:lastPrinted>2018-05-01T08:58:56Z</cp:lastPrinted>
  <dcterms:created xsi:type="dcterms:W3CDTF">2018-03-15T14:31:32Z</dcterms:created>
  <dcterms:modified xsi:type="dcterms:W3CDTF">2018-05-01T09:01:14Z</dcterms:modified>
  <cp:category/>
  <cp:version/>
  <cp:contentType/>
  <cp:contentStatus/>
</cp:coreProperties>
</file>